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90" windowHeight="13875"/>
  </bookViews>
  <sheets>
    <sheet name="+Перечень на 2026_рег" sheetId="1" r:id="rId1"/>
    <sheet name="+Перечень на 2026_ГВЛ" sheetId="2" r:id="rId2"/>
    <sheet name="+Перечень на 2026_тематика" sheetId="3" r:id="rId3"/>
    <sheet name="+Перечень на 2026_ЭГП" sheetId="4" r:id="rId4"/>
    <sheet name="+Перечень на 2026_информатика" sheetId="5" r:id="rId5"/>
    <sheet name="+Перечень на 2026_БАС" sheetId="6" r:id="rId6"/>
  </sheets>
  <definedNames>
    <definedName name="_xlnm.Print_Titles" localSheetId="0">'+Перечень на 2026_рег'!$3:$4</definedName>
    <definedName name="_xlnm.Print_Area" localSheetId="0">'+Перечень на 2026_рег'!$A$1:$L$96</definedName>
    <definedName name="_xlnm.Print_Titles" localSheetId="1">'+Перечень на 2026_ГВЛ'!$3:$4</definedName>
    <definedName name="_xlnm.Print_Area" localSheetId="1">'+Перечень на 2026_ГВЛ'!$A$1:$K$29</definedName>
    <definedName name="_xlnm.Print_Titles" localSheetId="2">'+Перечень на 2026_тематика'!$3:$4</definedName>
    <definedName name="_xlnm.Print_Area" localSheetId="2">'+Перечень на 2026_тематика'!$A$1:$J$42</definedName>
    <definedName name="_xlnm.Print_Area" localSheetId="3">'+Перечень на 2026_ЭГП'!$A$1:$J$10</definedName>
    <definedName name="_xlnm.Print_Titles" localSheetId="4">'+Перечень на 2026_информатика'!$3:$4</definedName>
    <definedName name="_xlnm.Print_Area" localSheetId="4">'+Перечень на 2026_информатика'!$A$1:$J$8</definedName>
    <definedName name="_xlnm.Print_Titles" localSheetId="5">'+Перечень на 2026_БАС'!$3:$4</definedName>
    <definedName name="_xlnm.Print_Area" localSheetId="5">'+Перечень на 2026_БАС'!$A$1:$J$7</definedName>
  </definedNames>
  <calcPr calcId="144525"/>
</workbook>
</file>

<file path=xl/sharedStrings.xml><?xml version="1.0" encoding="utf-8"?>
<sst xmlns="http://schemas.openxmlformats.org/spreadsheetml/2006/main" count="745" uniqueCount="419">
  <si>
    <t xml:space="preserve">Приложение 1 к приказу
Федерального агентства по недропользованию
от   ___________ 2025 г.   № _________  </t>
  </si>
  <si>
    <t>Перечень объектов региональных геолого-геофизических и геолого-съемочных работ по геологическому изучению недр и воспроизводству минерально-сырьевой базы, 
финансируемых за счёт субсидии на финансовое обеспечение выполнения государственного задания Федерального агентства по недропользованию на 2026 год и на плановый период 2027 и 2028 годов
(ФГБУ "Институт Карпинского")</t>
  </si>
  <si>
    <t>№№</t>
  </si>
  <si>
    <t xml:space="preserve">Наименование работы, показатель, характеризующий содержание работы, 
наименование объекта работ </t>
  </si>
  <si>
    <t>Наимено-вание учреждения - исполнителя работ</t>
  </si>
  <si>
    <t>Сроки проведения работ (год, кв.)</t>
  </si>
  <si>
    <t xml:space="preserve">Предельный объём финансового обеспечения на объект, в тыс. руб. </t>
  </si>
  <si>
    <t xml:space="preserve">Плановый объём финансового обеспечения на 2024 год, в тыс. руб. </t>
  </si>
  <si>
    <t xml:space="preserve">Плановый объём финансового обеспечения на 2025 год, в тыс. руб. </t>
  </si>
  <si>
    <t xml:space="preserve">Плановый объём финансового обеспечения на 2026 год, в тыс. руб. </t>
  </si>
  <si>
    <t xml:space="preserve">Плановый объём финансового обеспечения на 2027 год, в тыс. руб. </t>
  </si>
  <si>
    <t xml:space="preserve">Плановый объём финансового обеспечения на 2028 год, в тыс. руб. </t>
  </si>
  <si>
    <t>Краткое содержание
технического (геологического) задания на 2026 год
Показатель объёма работы</t>
  </si>
  <si>
    <t xml:space="preserve">Нача-ло </t>
  </si>
  <si>
    <t>Окон-чание</t>
  </si>
  <si>
    <t xml:space="preserve">1. Региональные геолого-геофизические и геолого-съемочные работы, в т. ч: </t>
  </si>
  <si>
    <t>1.1. Региональные геолого-съемочные и геофизические работы</t>
  </si>
  <si>
    <t>1.1.1. Проведение работ по сводному и обзорному картографированию на территории суши Российской Федерации</t>
  </si>
  <si>
    <t>Отчеты о проведении работ по сводному и обзорному геологическому картографированию: 
2026 г. - 4 ед.; 2027 г. - 4 ед.; 2028 г. - 4 ед.</t>
  </si>
  <si>
    <t>1.1.1.1</t>
  </si>
  <si>
    <t>Проведение в 2024-2026 годах работ по сводному и обзорному картографированию территории Российской Федерации</t>
  </si>
  <si>
    <t>ФГБУ «Институт Карпинского»</t>
  </si>
  <si>
    <t>2024
I</t>
  </si>
  <si>
    <t>2026
IV</t>
  </si>
  <si>
    <r>
      <rPr>
        <b/>
        <sz val="10"/>
        <rFont val="Arial"/>
        <charset val="134"/>
      </rPr>
      <t xml:space="preserve">2026 г., 3 этап:
</t>
    </r>
    <r>
      <rPr>
        <sz val="10"/>
        <rFont val="Arial"/>
        <charset val="134"/>
      </rPr>
      <t>Актуализированная цифровая геологическая карта России и прилегающих акваторий масштаба 1:2 500 000 с объяснительной запиской по новым геолого-геофизическим материалам регионального геологического изучения недр по состоянию на 01.09.26 г. с учетом материалов по мониторингу листов ГК-1000/3, результатов актуализации геологических карт ранне- и позднедокембрийских образований, вновь созданных фрагментов интерактивной карты магматических формаций.
Актуализированная цифровая геологическая карта раннедокембрийских образований территории России и прилегающих акваторий масштаба 1:2 500 000 с учетом данных ГК-1000/3, ГК-200/2, результатов мониторинга ГК-1000, фондовых материалов и опубликованной литературы, увязанная с цифровой Геологической картой России и прилегающих акваторий масштаба 1:2 500 000: объяснительная записка к региональной стратиграфической схеме нижнедокембрийских образований (Карело-Кольский регион); актуализированные межрегиональные схемы корреляции магматических и метаморфических комплексов раннего докембрия территории России; объяснительная записка к геологической карте (разделы «Стратиграфия», «Магматизм и метаморфизм», «Схема тектонического районирования масштаба 1:10 000 000»); предложения к изменению и дополнению легенд серий листов ГК-1000 (Ангаро-Енисейская, Алдано-Забайкальская); структурированный массив цифровой геологической информации, увязанный с Национальным геолого-картографическим ресурсом "Цифровой двойник недр России; лабораторно-аналитические исследования.
Актуализированная цифровая геологическая карта позднедокембрийских образований территории России и прилегающих акваторий масштаба 1:2 500 000 с учетом данных ГК-1000/3, ГК-200/2, результатов мониторинга ГК-1000, фондовых материалов и опубликованной литературы, увязанная с цифровой Геологической картой России и прилегающих акваторий масштаба 1:2 500 000: дополненные схемы структурно-формационного районирования платформ складчатыми областями; уточненные региональные стратиграфические схемы верхнего докембрия; актуализированные межрегиональные схемы корреляции магматических и метаморфических комплексов позднего докембрия территории России; объяснительная записка к геологической карте (разделы «Стратиграфия», «Магматизм и метаморфизм», «Схема тектонического районирования масштаба 1:10 000 000»); структурированный массив цифровой геологической информации, увязанный с Национальным геолого-картографическим ресурсом "Цифровой двойник недр России»; лабораторно-аналитические исследования.
Интерактивная карта магматических формаций территории Российской Федерации масштаба 1:2 500 000 пополненная новыми фрагментами (Крымско-Кавказская складчатая область, Балтийский щит, погребенный фундамент Восточно-Европейской платформы); структурированный массив цифровой геологической информации.</t>
    </r>
  </si>
  <si>
    <t>Актуализированная цифровая карта аномального магнитного поля территории России и прилегающих акваторий масштаба 1:2 500 000 на основе новых комплектов ГФО-1000 по состоянию на 01.09.2026 г. (15 листов: M-45, M-46, M-47, M-48, M-49, M-50, N-45, N-46, N-47, N-48, O-46, O-47, O-48, P-45, P-46) и результатов аэромагнитных съемок масштаба 1:200 000.
Актуализированная цифровая карта аномального гравитационного поля (гравиметрическая карта) территории России и прилегающих акваторий масштаба 1:2 500 000 в аномалиях Буге (территория суши и прилегающие акватории) и в аномалиях Буге (суша)–Фая (прилегающие акватории) – 2 карты на основе новых комплектов ГФО-1000 по состоянию на 01.09.2026 г. (20 листов: N-56, O-55, O-56, P-51, P-52, P-54, P-55, P-56, Q-52, Q-53, Q-54, Q-55, R-52, R-53, R-54, R-55, T-53, T-54, T-55, T-56) и государственных гравиметрических карт (38 листов: R-43-I, II, III, IV, IX, V, VI, VII, VIII, X, XI, XII, XIII, XIV, XIX, XV, XVI, XVII, XVIII, XX, XXIII, XXIV, R-44-I, II, IX, VII, VIII, X, XI, XII, XIII, XIV, XIX, XV, XVI, XVII, XVIII, XX).
Информационный ресурс «Аэрогеофизика» средне-крупномасштабной аэрогеофизической изученности по результатам анализа и экспертной оценки качества отчетных материалов, находящихся на учете ФГБУ «Росгеолфонд» с увязкой по структуре и форматам данных с информационным интернет-ресурсом НГКР «Недра России» (НГКР «Цифровой двойник недр России») (40% территории Сибирского и 70% Уральского федеральных округов).
Геологический отчет о результатах работ по объекту.</t>
  </si>
  <si>
    <t>1.1.1.2</t>
  </si>
  <si>
    <t xml:space="preserve">Проведение в 2025-2027 годах работ по изотопно-геохимическому и геохронологическому обеспечению мониторинга государственной геологической карты масштаба 1:1 000 000 и сводного и обзорного картографирования на территории Российской Федерации
</t>
  </si>
  <si>
    <t>2025
I</t>
  </si>
  <si>
    <t>2027
IV</t>
  </si>
  <si>
    <r>
      <rPr>
        <b/>
        <sz val="10"/>
        <rFont val="Arial"/>
        <charset val="134"/>
      </rPr>
      <t xml:space="preserve">Изотопно-геохимическое и геохронологическое изучение магматических и метаморфических комплексов для решения геологических и прогнозно-минерагенических задач мониторинга ГК-1000/3, сводного и обзорного геологического картографирования территории Российской Федерации, 2 этап:
</t>
    </r>
    <r>
      <rPr>
        <sz val="10"/>
        <rFont val="Arial"/>
        <charset val="134"/>
      </rPr>
      <t xml:space="preserve">Результаты лабораторно-аналитических исследований по определению возраста и изотопно-геохимических характеристик магматических и метаморфических комплексов серий листов Госгеолкарты-1000 (Таймырско-Североземельская, Балтийская, Уральская, Анабаро-Вилюйская, Ангаро-Енисейская, Алтае-Саянская, Алдано-Забайкальская, Верхояно-Колымская, Дальневосточная серии). Структурированный массив вновь полученных данных изотопно-геохимического и геохронологического изучения магматических и метаморфических комплексов по сериям листов Госгеолкарты-1000/3. Паспорта геологических объектов с результатами изотопно-геохимического, геохронологического и петрологического изучения (120 паспортов). Унификация и подготовка к изданию паспортов, составленных в 2022-2024 г. (100 паспортов).
</t>
    </r>
    <r>
      <rPr>
        <b/>
        <sz val="10"/>
        <rFont val="Arial"/>
        <charset val="134"/>
      </rPr>
      <t xml:space="preserve">Оценка перспектив рудоносности интрузивных комплексов на золото-медно-порфировое оруденение по результатам изотопно-геохимического изучения акцессорных минералов – циркона, апатита, титанита и рутила </t>
    </r>
    <r>
      <rPr>
        <sz val="10"/>
        <rFont val="Arial"/>
        <charset val="134"/>
      </rPr>
      <t xml:space="preserve">(в пределах Балтийской, Северо-Карско-Баренцевоморской, Уральской, Таймырско-Североземельской, Алтае-Саянской, Ангаро-Енисейская, Анабаро-Вилюйской, Алдано-Забайкальской, Дальневосточной, Верхояно-Колымской, Охотоморской, Чукотской серий листов ГК-1000/3) </t>
    </r>
    <r>
      <rPr>
        <b/>
        <sz val="10"/>
        <rFont val="Arial"/>
        <charset val="134"/>
      </rPr>
      <t xml:space="preserve">– 2 этап: </t>
    </r>
    <r>
      <rPr>
        <sz val="10"/>
        <rFont val="Arial"/>
        <charset val="134"/>
      </rPr>
      <t>Перечень перспективных на порфировое оруденение площадей, локализованных в ходе ГСР масштабов 1:1 000 000 и 1:200 000;Результаты лабораторных исследований: цирконов, апатитов, титанитов и рутилов на определение содержаний элементов-примесей (REE+Y,Ti,Hf,U,Th,Pb) - 70 образцов, фосфора (в 30 обр. цирконов), Sr, Mn, V, Cl, S в 10 образцах апатитов; результаты разбраковки изученных объектов на потенциально рудоносные и «безрудные» по референтным значениям индикативных геохимических параметров (критериев) акцессорных цирконов (PIZs), апатитов, титанитов и рутилов; паспорта учета перспективных объектов (не менее 3 площадей); рекомендации по проведению ГМК-50 и ревизионно-заверочных работ с целью локализации участков недр для постановки ГРР поисковой стадии; структурированный массив данных изотопно-геохимического изучения опорных объектов, пополненный ретроспективными и вновь полученными материалами по результатам изучения перспективных на золото-медно-порфировое оруденение гранитоидных комплексов.</t>
    </r>
  </si>
  <si>
    <r>
      <rPr>
        <b/>
        <sz val="10"/>
        <rFont val="Arial"/>
        <charset val="134"/>
      </rPr>
      <t xml:space="preserve">Определение возраста и изотопно-геохимических характеристик кимберлитовых цирконов из разновозрастных алмазоносных россыпей и минералов-геохронометров из кимберлитов Лено-Анабарской субпровинции (Анабарский, Куонамский, Нижне-Оленекский и Приморский районы) - 2 этап
</t>
    </r>
    <r>
      <rPr>
        <sz val="10"/>
        <rFont val="Arial"/>
        <charset val="134"/>
      </rPr>
      <t>Результаты датирования и изотопно-геохимического изучения кимберлитовых цирконов из древних и современных алмазоносных россыпей (U-Pb датирование 7 шлиховых проб) и минералов-геохронометров (U-Pb датирование - перовскит, 40Ar/39Ar датирование - слюда из кимберлитов (2 пробы). Структурированный массив данных изотопно-геохимического и геохронологического изучения алмазоносных россыпей, подготовленный для интеграции в Геохронологический атлас-справочник России. Структурированный массив данных изотопно-геохимического и геохронологического изучения кимберлитов, подготовленный для интеграции в Геохронологический атлас-справочник России.</t>
    </r>
  </si>
  <si>
    <t>1.1.1.3</t>
  </si>
  <si>
    <t>Проведение в 2027-2029 годах работ по сводному и обзорному картографированию территории Российской Федерации</t>
  </si>
  <si>
    <t>2027
I</t>
  </si>
  <si>
    <t>2029
IV</t>
  </si>
  <si>
    <r>
      <rPr>
        <b/>
        <sz val="10"/>
        <rFont val="Arial"/>
        <charset val="134"/>
      </rPr>
      <t xml:space="preserve">Составление, актуализация и подготовка к изданию карт геологического и прогнозно-минерагенического содержания территории Российской Федерации и прилегающих территорий масштаба 1:2 500 000. </t>
    </r>
    <r>
      <rPr>
        <sz val="10"/>
        <rFont val="Arial"/>
        <charset val="134"/>
      </rPr>
      <t>Актуализированные карты по состоянию на 01.09.2028 г.</t>
    </r>
  </si>
  <si>
    <t>1.1.2. Проведение работ по геологическому картографированию масштаба 
1:1 000 000 на территории суши Российской Федерации</t>
  </si>
  <si>
    <t>Прирост мелкомасштабной геологической изученности территории РФ и ее континентального шельфа – 5,69 % ежегодно</t>
  </si>
  <si>
    <t>1.1.2.1</t>
  </si>
  <si>
    <t>Мониторинг государственной геологической карты масштаба 
1:1 000 000 территории Российской Федерации и ее континентального шельфа в 2025-2027 годах</t>
  </si>
  <si>
    <r>
      <rPr>
        <b/>
        <sz val="10"/>
        <rFont val="Arial"/>
        <charset val="134"/>
      </rPr>
      <t xml:space="preserve">Ведение мониторинга Госгеолкарты-1000 в рамках единой геолого-картографической модели территории Российской Федерации и её континентального шельфа масштаба 1:1 000 000 (ЕГКМ) по группам листов (основной этап): полевые, камеральные работы, лабораторно-аналитические исследования. </t>
    </r>
    <r>
      <rPr>
        <sz val="10"/>
        <rFont val="Arial"/>
        <charset val="134"/>
      </rPr>
      <t xml:space="preserve">
Пополненный структурированный массив геопривязанной цифровой геологической информации по состоянию на 31.12.2026 (Северо-Карско-Баренцевоморская (листы Т-(36)-40, S-(36)-37, S-38, S-39,40, R-(35)-36, R-37,38, R-39,40); Таймырско-Североземельская (листы U-45-48, T-45-48, S-44,45, S-46, S-47, S-48, S-49); Лаптево-Сибироморская (листы T-53-56, S-50, S-51,52, S-53,54); Балтийская (листы Q-(35)-36, Q-37, P-(35)-36, Р-37); Мезенская (листы Q-38, Q-39, P-38, P-39); Центрально-Европейская (листы O-35(N-35),O-36, N-34, M-(36),N-36, M-37); Уральская (листы N-40, N-41, M-40,41); Норильская (листы R-45, R-46, R-47, Q-45, Q-46, Q-47); Алтае-Саянская (М-44, M-45, M-46, М-47); Анабаро-Вилюйская (листы R-50, R-51, Q-50, Q-51, P-51, P-52); Алдано-Забайкальская (листы О-49, O-50, N-49, N-50, M-48, M-49, M-50); Верхояно-Колымская (листы R-52, R-53, Q-52, Q-53, Q-54, P-53); Дальневосточная (листы L-(52),53, K-(52),53) – 93 ном. листа): 
- Актуализированные в ЕГКМ полистные комплекты ГК-1000 и структурированные массивы цифровой геологической информации, размещенные в централизованных информационных ресурсах, по группам листов в пределах легенд серий (в том числе: пополненный структурированный массив новой информации по группам листов ГК-1000, загруженных в ЕГКМ; актуализированные в ЕГКМ полистные комплекты Госгеолкарты-1000; пополненные первичные и сопровождающие структурированные массивы геологической информации к комплектам Госгеолкарты-1000, эталонные (полистные) геологические коллекций первичных геологических материалов); 
- Подготовленные к загрузке в ЕГКМ отсутствующие карты и схемы исходных комплектов (предварительная карта прогноза на нефть и газ - Уральская серия - листы N-40, N-41, M-40,41);
- Предварительно актуализированные легенды Мезенской, Норильской и Таймырско-Североземельской серий листов ГК-1000 (геологический и минерагенический блоки);
- Уточненные данные о геологических особенностях и минерагении территории групп листов ГК-1000 по результатам полевых, лабораторно-аналитических и камеральных работ; 
- Новые данные по минерально-сырьевой базе групп листов на основе анализа объектов «Государственного кадастра месторождений и проявлений» и ГК-1000/3;
- Перспективные участки недр и рекомендации по постановке среднемасштабных и крупномасштабных геолого-съёмочных работ. Паспорта учета перспективных объектов, загруженные в ИР «Карта перспективных объектов с оцененными прогнозными ресурсами категории Р3 и металлогеническим потенциалом»;
- Актуализированный перечень задач и мероприятий мониторинга - 93 ном. листа. 
</t>
    </r>
  </si>
  <si>
    <t>Базовые покрытия масштаба 1:2 500 000 – 1:5 000 000 актуализированные и интегрированные с Государственными геологическими картами масштаба 1:1 000 000, загруженными в ЕГКМ, и с учетом новых данных комплектов ГК-1000/3 в том числе: 
- Актуализированные тематические слои цифровой тектонической карты территории Российской Федерации и прилегающих акваторий масштаба 1:2 500 000 (тектоническая карта с отображением этапов консолидации земной коры (Северо-Восток, Восточно-Азиатская окраина, Урал, Европейская часть РФ)) и схемы тектонического районирования масштаба 1:5 000 000 (схема тектонического районирования на геодинамической основе (Европейская часть РФ));
- Актуализированная цифровая карта четвертичных образований территории Российской Федерации и прилегающих акваторий масштаба 1:2 500 000 (новый тематический слой - макет геоморфологической карты России и прилегающих акваторий, легенда карты с элементами эндо- и экзодинамики); 
- Актуализированная цифровая прогнозно-минерагеническая карта Российской Федерации и ее континентального шельфа масштаба 1:2 500 000 (включая дополнительные тематические слои: карты закономерностей размещения и прогноза на стратегические, высоколиквидные, остродефицитные металлы: флюорит, молибден, ванадий, уголь);
- Структурированный массив данных техногенных объектов, включающих полезные компоненты приоритетных видов стратегического минерального сырья (на основе интерактивной карты техногенных образований Российской Федерации основных видов рудных и нерудных полезных ископаемых), подготовленный для загрузки в среду ЕГКМ 
(с расширенным набором характеристик техногенных образований и их источников) - Северо-Западный ФО, Центральный ФО, Приволжский ФО, Уральский ФО, Южный и Северо-Кавказский ФО.</t>
  </si>
  <si>
    <r>
      <rPr>
        <b/>
        <sz val="10"/>
        <rFont val="Arial"/>
        <charset val="134"/>
      </rPr>
      <t>Актуализация и подготовка к загрузке в ЕГКМ серийных легенд и карт полистных комплектов Госгеолкарты-1000/3 в векторном формате, их увязка по группам листов (подготовительный этап):</t>
    </r>
    <r>
      <rPr>
        <sz val="10"/>
        <rFont val="Arial"/>
        <charset val="134"/>
      </rPr>
      <t xml:space="preserve"> полевые, камеральные работы, лабораторно-аналитические исследования.
3-я стадия: Северо-Карско-Баренцевоморская (листы Т-41-44), Южно-Карская (S-43), Центрально-Европейская (лист О-39); Уральская (листы O-40, O-41), Западно-Сибирская (листы O-42, О-43, N-42, N-43), Ангаро-Енисейская (Р-48, Р-49), Алтае-Саянская (листы N-44, N-45, N-46), Анабаро-Вилюйская (листы Q-49, 
Р-50), Верхояно-Колымская (R-55, R-56, R-57, Q-57), Алдано-Забайкальская (листы О-51, O-52), Скифская (Южно-Европейская) (листы K-37-39, L-36 (K-36), L-37), Чукотская (листы Q-58, Q-59, Q-60, R-58, R-59, R-60), Корякско-Курильская СЛ (листы O-58, P-58, P-59, P-60) серии – 41 ном. листов:
Уточненные геолого-геофизические данные о региональных особенностях геологического строения и минерагении по группам листов Госгеолкарты-1000/3 по результатам камеральных работ и лабораторно-аналитических исследований, а также полевых работ на опорных участках. 
Актуализированные комплекты Госгеолкарты-1000/3: карты и схемы комплектов и легенды к ним, первичные и сопровождающие структурированные массивы геологической информации, объяснительные записки, цифровые модели. Эталонные (полистные) геологические коллекции первичных геологических материалов. Макеты актуализированных легенд серий листов, в пределах которых обновлены комплекты Госгеолкарты-1000/3, размещенные в ИР «Серийные легенды». Актуализированные геофизические основы Госгеолкарты-1000 - листы Т-53-56 (3-й этап). Единая геолого-картографическая модель территории Российской Федерации и её континентального шельфа масштаба 1:1 000 000 с загруженными картами и схемами актуализированных комплектов Госгеолкарты-1000/3, сопровождаемых объяснительными записками и структурированными массивами геологической информации – 40 ном. листов; 
2-я стадия: Северо-Карско-Баренцевоморская (листы U-36-40), Южно-Карская (листы S-41, S-42, R-41), Лаптево-Сибироморская (листы S-55,56, S-57,58, Т-49-52), Ангаро-Енисейская (листы N-47, N-48, О-46, Р-46), Верхояно-Колымская (листы Р-54, Q-55, R-54), Дальневосточная (листы M-52, M-53), Корякско-Курильская (лист N-57, О-57) Скифская (листы L-38, L-39) – 29 ном. листов: 
Уточненные геолого-геофизические данные о региональных особенностях геологического строения и минерагении по группам листов Госгеолкарты-1000/3 по результатам камеральных работ и лабораторно-аналитических исследований, а также полевых работ на опорных участках. Предварительно актуализированные комплекты Госгеолкарты-1000/3: карты и схемы комплектов Госгеолкарты-1000/3 и легенды к ним, пополненные первичные и сопровождающие структурированные массивы геологической информации к комплектам Госгеолкарты-1000/3, компоненты цифровых моделей комплектов Госгеолкарты-1000/3; </t>
    </r>
  </si>
  <si>
    <t>1-я стадия: Северо-Карско-Баренцевоморская (листы U-41-44), Центрально-Европейская (листы M-38, M-39, N-37, N-38, N-39, О-37, О-38), Уральская (листы Р-40, Р-41), Западно-Сибирская (листы О-44, О-45, Р-42, Р-43, Р-44, Р-45), Ангаро-Енисейская (листы Р-47), Анабаро-Вилюйская (Q-48, R-48, R-49), Верхояно-Колымская (листы Р-55, Р-56, Р-57, Q-55), Дальневосточная (листы L-54, M-54, M-51, N-51, N-52, N-53, N-54, О-53) – 35 ном. листов;
Уточненные геолого-геофизические данные о региональных особенностях геологического строения и минерагении по группам листов Госгеолкарты-1000/3 по результатам камеральных работ и лабораторно-аналитических исследований, а также полевых работ на опорных участках. Предварительно актуализированные комплекты Госгеолкарты-1000/3: карты и схемы комплектов Госгеолкарты-1000/3 и легенды к ним, пополненные первичные и сопровождающие структурированные массивы геологической информации к комплектам Госгеолкарты-1000/3, компоненты цифровых моделей комплектов Госгеолкарты-1000/3. 
Актуализированные дистанционные основы - 12 комплектов (12 ном. листов).</t>
  </si>
  <si>
    <t>Мониторинг сводной цифровой геолого-картографической основы России для обеспечения управления фондом недр на федеральном уровне: 
- Сформированный Национальный геолого-картографический ресурс «Цифровой двойник недр России»: интегрированные цифровые геолого-картографические материалы по геологическому строению, минерально-сырьевым ресурсам, состоянию и использованию недр России, дополненные данными по административно-территориальному делению Российской Федерации и особо охраняемым природным территориям (в формате картографических веб-приложений) по состоянию на 01.09.2026.
- Актуализированные в онлайн-режиме, интегрированные в Национальный геолого-картографический ресурс «Цифровой двойник недр России» Справки о состоянии и перспективах использования минерально-сырьевой базы федеральных округов, субъектов РФ, Арктической зоны РФ (Справки МСБ).</t>
  </si>
  <si>
    <r>
      <rPr>
        <b/>
        <sz val="10"/>
        <rFont val="Arial"/>
        <charset val="134"/>
      </rPr>
      <t xml:space="preserve">Унификация вновь полученных результатов государственного геологического картирования территории Российской Федерации и её континентального шельфа масштаба 1:1 000 000 для реализации программы регионального геологического изучения недр подготовленные к широкому использованию </t>
    </r>
    <r>
      <rPr>
        <sz val="10"/>
        <rFont val="Arial"/>
        <charset val="134"/>
      </rPr>
      <t xml:space="preserve">унифицированные версии 4-х комплектов Государственной геологической карты масштаба 1:1 000 000: цифровые макеты в издательском формате, изданные твердые копии государственных геологических карт и объяснительных записок, единые цифровые модели комплектов листов О-55, О-56, N-56, Q-2 </t>
    </r>
  </si>
  <si>
    <r>
      <rPr>
        <b/>
        <sz val="10"/>
        <rFont val="Arial"/>
        <charset val="134"/>
      </rPr>
      <t xml:space="preserve">Подготовка макета карты четвертичных образований территории Российской Федерации и прилегающих акваторий масштаба 1:2 500 000 и создание полиграфически оформленного печатного варианта (3-й этап).
</t>
    </r>
    <r>
      <rPr>
        <sz val="10"/>
        <rFont val="Arial"/>
        <charset val="134"/>
      </rPr>
      <t xml:space="preserve">Полиграфически оформленный печатный вариант Карты четвертичных образований территории Российской Федерации и прилегающих акваторий масштаба 1:2 500 000 в виде электронного издания </t>
    </r>
  </si>
  <si>
    <r>
      <rPr>
        <b/>
        <sz val="10"/>
        <rFont val="Arial"/>
        <charset val="134"/>
      </rPr>
      <t>Интеграция Карты четвертичных образований территории Российской Федерации и прилегающих акваторий масштаба 1:2 500 000, Тектонической карты территории России и прилегающих акваторий масштаба 1:2 500 000 и Прогнозно-минерагенической карты территории России и её континентального шельфа масштаба 1:2 500 000 в международный проект (по территории Северной, Центральной и Восточной Азии), интеграция результатов мониторинга Госгеолкарты-1000 в международный проект «Геологическое картографирование Большого Алтая масштаба 1:1 000 000»</t>
    </r>
    <r>
      <rPr>
        <sz val="10"/>
        <rFont val="Arial"/>
        <charset val="134"/>
      </rPr>
      <t xml:space="preserve">
Предложения по интеграции Карты четвертичных образований территории Российской Федерации и прилегающих акваторий масштаба 1:2 500 000, Тектонической карты территории России и прилегающих акваторий масштаба 1:2 500 000 и Прогнозно-минерагенической карты территории России и её континентального шельфа масштаба 1:2 500 000 в международный проект (по территории Северной, Центральной и Восточной Азии); по интеграции результатов мониторинга Госгеолкарты-1000 (листы М-44, М-45, М-46, М-47) в международный проект «Геологическое картографирование Большого Алтая масштаба 1:1 000 000»</t>
    </r>
  </si>
  <si>
    <t>1.1.2.2</t>
  </si>
  <si>
    <t>Мониторинг государственной геологической карты масштаба 1:1 000 000 территории Российской Федерации и ее континентального шельфа в 2028-2030 годах</t>
  </si>
  <si>
    <t>2028
I</t>
  </si>
  <si>
    <t>2030
IV</t>
  </si>
  <si>
    <r>
      <rPr>
        <b/>
        <sz val="10"/>
        <rFont val="Arial"/>
        <charset val="134"/>
      </rPr>
      <t xml:space="preserve">Ведение мониторинга Госгеолкарты-1000 в рамках единой геолого-картографической модели территории Российской Федерации и её континентального шельфа масштаба 1:1 000 000 (ЕГКМ) по группам листов (основной этап): </t>
    </r>
    <r>
      <rPr>
        <sz val="10"/>
        <rFont val="Arial"/>
        <charset val="134"/>
      </rPr>
      <t xml:space="preserve">полевые работы, камеральные работы, лабораторно-аналитические исследования.
Новые геолого-геофизические данные о региональных особенностях геологического строения в области стратиграфии, петрологии, тектоники, изотопной геохронологии и минерагении.
</t>
    </r>
    <r>
      <rPr>
        <b/>
        <sz val="10"/>
        <rFont val="Arial"/>
        <charset val="134"/>
      </rPr>
      <t xml:space="preserve">Актуализация и подготовка к загрузке в ЕГКМ серийных легенд и карт полистных комплектов Госгеолкарты-1000/3 в векторном формате, их увязка по группам листов (подготовительный этап): </t>
    </r>
    <r>
      <rPr>
        <sz val="10"/>
        <rFont val="Arial"/>
        <charset val="134"/>
      </rPr>
      <t xml:space="preserve">полевые работы, камеральные работы, лабораторно-аналитические исследования.
Новые геолого-геофизические данные о региональных особенностях геологического строения в области стратиграфии, петрологии, тектоники, изотопной геохронологии и минерагении (закономерностей размещения полезных ископаемых) </t>
    </r>
  </si>
  <si>
    <t>1.1.3. Проведение региональных геолого-съемочных работ масштаба 
1:200 000 на территории суши Российской Федерации</t>
  </si>
  <si>
    <t>Прирост среднемасштабной геологической изученности территории РФ и ее континентального шельфа: 2026 г. – 41 382 кв. км; 2027 г. – 52 030 кв. км; 
2028 г. – 52 030 кв. км</t>
  </si>
  <si>
    <t>1.1.3.1</t>
  </si>
  <si>
    <t>Проведение в 2024-2026 годах региональных геолого-съемочных работ масштаба 1:200 000 на группу листов в пределах Северо-Западного и Центрального ФО</t>
  </si>
  <si>
    <r>
      <rPr>
        <b/>
        <sz val="10"/>
        <rFont val="Arial"/>
        <charset val="134"/>
      </rPr>
      <t xml:space="preserve">ГДП-200 листа N-37-XIV (Тула), 3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Уточнение особенностей геологического строения и размещения полезных ископаемых в пределах листов. 3. Выделение перспективных площадей с оценкой прогнозных ресурсов по категории Р3 и рекомендации по постановке работ последующих стадий . 4.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 xml:space="preserve">овременная геологическая основа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Выделенные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окончательный геологические отчеты о результатах работ по объекту
Оперативный прирост среднемасштабной геологической изученности - 4 437,2 кв. км.
</t>
    </r>
  </si>
  <si>
    <r>
      <rPr>
        <b/>
        <sz val="10"/>
        <rFont val="Arial"/>
        <charset val="134"/>
      </rPr>
      <t xml:space="preserve">ГДП-200 с подготовкой к изданию листов Q-37-I, II (Западно-Кейвская площадь), 3 этап
Задачи: </t>
    </r>
    <r>
      <rPr>
        <sz val="10"/>
        <rFont val="Arial"/>
        <charset val="134"/>
      </rPr>
      <t>1. Подготовка к изданию комплекта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Уточнение особенностей геологического строения и размещения полезных ископаемых в пределах листов. 3. Выделение перспективных площадей с оценкой прогнозных ресурсов по категории Р3 и рекомендации по постановке работ последующих стадий. 4. Составление квартальных, годового информационных и итогового геологических отчетов о результатах работ по объекту.</t>
    </r>
    <r>
      <rPr>
        <b/>
        <sz val="10"/>
        <rFont val="Arial"/>
        <charset val="134"/>
      </rPr>
      <t xml:space="preserve">
Основные виды и методы решения геологических задач: </t>
    </r>
    <r>
      <rPr>
        <sz val="10"/>
        <rFont val="Arial"/>
        <charset val="134"/>
      </rPr>
      <t xml:space="preserve">1. Камеральные работы. 2.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 xml:space="preserve">
Ожидаемые результаты: </t>
    </r>
    <r>
      <rPr>
        <sz val="10"/>
        <rFont val="Arial"/>
        <charset val="134"/>
      </rPr>
      <t xml:space="preserve">1. Подготовленный к изданию комплект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Выделенные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окончательный геологические отчеты о результатах работ по объекту
</t>
    </r>
    <r>
      <rPr>
        <b/>
        <sz val="10"/>
        <rFont val="Arial"/>
        <charset val="134"/>
      </rPr>
      <t>Прирост среднемасштабной геологической изученности - 5 792,8 кв. км.</t>
    </r>
  </si>
  <si>
    <t>1.1.3.2</t>
  </si>
  <si>
    <t>Проведение в 2024-2026 годах региональных геолого-съемочных работ масштаба 1:200 000 на группу листов в пределах Уральского и Приволжского ФО</t>
  </si>
  <si>
    <r>
      <rPr>
        <b/>
        <sz val="10"/>
        <rFont val="Arial"/>
        <charset val="134"/>
      </rPr>
      <t xml:space="preserve">ГДП-200 листа P-41-XIХ (Лозьвинская площадь), 3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Уточнение особенностей геологического строения и размещения полезных ископаемых в пределах листов. 3. Выделение перспективных площадей с оценкой прогнозных ресурсов по категории Р3 и рекомендации по постановке работ последующих стадий . 4.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овременная геологическая основа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Выделенные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окончательный геологические отчеты о результатах работ по объекту.</t>
    </r>
  </si>
  <si>
    <r>
      <rPr>
        <b/>
        <sz val="10"/>
        <rFont val="Arial"/>
        <charset val="134"/>
      </rPr>
      <t xml:space="preserve">ГДП-200 листа N-39-XVII (Бугульминская площадь), 3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карта закономерностей размещения и прогноза месторождений нефти и газа); 2. Уточнение особенностей геологического строения и размещения полезных ископаемых в пределах листа. 3. Выделение перспективных площадей с оценкой прогнозных ресурсов по категории Р3 и рекомендации по постановке работ последующих стадий . 4.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маршруты, маршруты по составлению геологических разрезов).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овременная геологическая основа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карта закономерностей размещения и прогноза месторождений нефти и газа); 2. Уточненные особенности геологического строения и размещения полезных ископаемых в пределах листа. 3. Выделенные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окончательный геологические отчеты о результатах работ по объекту.
Оперативный прирост среднемасштабной геологической изученности - 8 050,6 кв. км.</t>
    </r>
  </si>
  <si>
    <t>1.1.3.3</t>
  </si>
  <si>
    <t>Проведение в 2024-2026 годах региональных геологосъемочных работ масштаба 1:200 000 на группу листов в пределах Южного и Северо-Кавказского ФО</t>
  </si>
  <si>
    <r>
      <rPr>
        <b/>
        <sz val="10"/>
        <rFont val="Arial"/>
        <charset val="134"/>
      </rPr>
      <t xml:space="preserve">ГДП-200 сухопутной части, ГСШ-200 в акватории Азовского моря (на площади 355 кв. км) и подготовка к изданию листа L-37-IX (Таганрог), 3 этап
Задачи: </t>
    </r>
    <r>
      <rPr>
        <sz val="10"/>
        <rFont val="Arial"/>
        <charset val="134"/>
      </rPr>
      <t>1. Подготовка к изданию комплекта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литологическая карта поверхности дна акватории); 2. Уточнение особенностей геологического строения и размещения полезных ископаемых в пределах листов. 3. Подготовка предложений по уточнению и дополнению СЛ-200. 4. Выделение перспективных площадей с оценкой прогнозных ресурсов по категории D2л и рекомендации по постановке работ последующих стадий. 5. Составление квартальных, годового информационных и итогового геологических отчетов о результатах работ по объекту.</t>
    </r>
    <r>
      <rPr>
        <b/>
        <sz val="10"/>
        <rFont val="Arial"/>
        <charset val="134"/>
      </rPr>
      <t xml:space="preserve">
Основные виды и методы решения геологических задач: </t>
    </r>
    <r>
      <rPr>
        <sz val="10"/>
        <rFont val="Arial"/>
        <charset val="134"/>
      </rPr>
      <t xml:space="preserve">1. Камеральные работы. 2.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 xml:space="preserve">
Ожидаемые результаты: </t>
    </r>
    <r>
      <rPr>
        <sz val="10"/>
        <rFont val="Arial"/>
        <charset val="134"/>
      </rPr>
      <t xml:space="preserve">1. Подготовленный к изданию комплект Госгеолкарты-200/2 (карты фактического материала, геологической карты дочетвертичных образований; карты четвертичных образований; карты полезных ископаемых и закономерностей их размещения, литологическая карта поверхности дна акватории); 2. Уточненные особенности геологического строения и размещения полезных ископаемых в пределах листов. 3. Предложения по уточнению и дополнению СЛ-200. 4. Выделенные перспективные площади с оценкой прогнозных ресурсов по категории D2л и рекомендации по постановке работ последующих стадий. 5. Информационные квартальные, годовой и окончательный геологические отчеты о результатах работ по объекту.
</t>
    </r>
    <r>
      <rPr>
        <b/>
        <sz val="10"/>
        <rFont val="Arial"/>
        <charset val="134"/>
      </rPr>
      <t>Прирост среднемасштабной геологической изученности - 2 601,0 кв. км.</t>
    </r>
  </si>
  <si>
    <t>1.1.3.4</t>
  </si>
  <si>
    <t>Проведение в 2024-2026 годах региональных геолого-съемочных работ масштаба 1:200 000 на группу листов в пределах Сибирского федерального округа</t>
  </si>
  <si>
    <r>
      <rPr>
        <b/>
        <sz val="10"/>
        <rFont val="Arial"/>
        <charset val="134"/>
      </rPr>
      <t xml:space="preserve">ГДП-200 листа N-47-XXV (Хамсара), 3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Уточнение особенностей геологического строения и размещения полезных ископаемых в пределах листов. 3. Подготовка геохимической основы масштаба 1:200 000. 4. Выделение перспективных площадей с оценкой прогнозных ресурсов по категории Р3 и рекомендации по постановке работ последующих стадий. 5.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овременная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Геохимическая основа масштаба 1:200 000. 4. Выделенные перспективные площади с оценкой прогнозных ресурсов по категории Р3 и рекомендации по постановке работ последующих стадий. 5. Информационные квартальные, годовой и окончательный геологические отчеты о результатах работ по объекту
Оперативный прирост среднемасштабной геологической изученности - 4 636,1 кв. км.</t>
    </r>
  </si>
  <si>
    <r>
      <rPr>
        <b/>
        <sz val="10"/>
        <rFont val="Arial"/>
        <charset val="134"/>
      </rPr>
      <t xml:space="preserve">ГДП-200 и подготовка к изданию листов T-47-XVI, XVII, XVIII (с клапаном T-47-XXII, XXIII) (Западно-Большевистская площадь), 3 этап
Задачи: </t>
    </r>
    <r>
      <rPr>
        <sz val="10"/>
        <rFont val="Arial"/>
        <charset val="134"/>
      </rPr>
      <t>1. Подготовка к изданию комплекта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карта геохимической специализации геологических образований); 2. Уточнение особенностей геологического строения и размещения полезных ископаемых в пределах листов. 3. Выделение перспективных площадей с оценкой прогнозных ресурсов по категории Р3 и рекомендации по постановке работ последующих стадий. 4. Составление квартальных, годового информационных и итогового геологических отчетов о результатах работ по объекту.</t>
    </r>
    <r>
      <rPr>
        <b/>
        <sz val="10"/>
        <rFont val="Arial"/>
        <charset val="134"/>
      </rPr>
      <t xml:space="preserve">
Основные виды и методы решения геологических задач: </t>
    </r>
    <r>
      <rPr>
        <sz val="10"/>
        <rFont val="Arial"/>
        <charset val="134"/>
      </rPr>
      <t xml:space="preserve">1. Камеральные работы. 2.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 xml:space="preserve">
Ожидаемые результаты: </t>
    </r>
    <r>
      <rPr>
        <sz val="10"/>
        <rFont val="Arial"/>
        <charset val="134"/>
      </rPr>
      <t xml:space="preserve">1. Подготовленный к изданию комплект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карта геохимической специализации геологических образований); 2. Уточненные особенности геологического строения и размещения полезных ископаемых в пределах листов. 3. Выделенные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окончательный геологические отчеты о результатах работ по объекту.
</t>
    </r>
    <r>
      <rPr>
        <b/>
        <sz val="10"/>
        <rFont val="Arial"/>
        <charset val="134"/>
      </rPr>
      <t>Прирост среднемасштабной геологической изученности - 2 298,3 кв. км.</t>
    </r>
  </si>
  <si>
    <t>1.1.3.5</t>
  </si>
  <si>
    <t>Проведение в 2024-2026 годах региональных геолого-съемочных работ масштаба 1:200 000 на группу листов в пределах Республики Саха (Якутия)</t>
  </si>
  <si>
    <r>
      <rPr>
        <b/>
        <sz val="10"/>
        <rFont val="Arial"/>
        <charset val="134"/>
      </rPr>
      <t xml:space="preserve">ГДП-200 и подготовка к изданию листов Q-55-XXXIII, XXXIV (Гырбыньинская площадь), 3 этап
Задачи: </t>
    </r>
    <r>
      <rPr>
        <sz val="10"/>
        <rFont val="Arial"/>
        <charset val="134"/>
      </rPr>
      <t>1. Подготовка к изданию комплекта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t>
    </r>
    <r>
      <rPr>
        <sz val="10"/>
        <rFont val="Arial"/>
        <charset val="134"/>
      </rPr>
      <t>); 2. Уточнение особенностей геологического строения и размещения полезных ископаемых в пределах листов. 3. Выделение перспективных площадей с оценкой прогнозных ресурсов по категории Р3 и рекомендации по постановке работ последующих стадий . 4. Составление квартальных, годового информационных и итогового геологических отчетов о результатах работ по объекту.</t>
    </r>
    <r>
      <rPr>
        <b/>
        <sz val="10"/>
        <rFont val="Arial"/>
        <charset val="134"/>
      </rPr>
      <t xml:space="preserve">
Основные виды и методы решения геологических задач: </t>
    </r>
    <r>
      <rPr>
        <sz val="10"/>
        <rFont val="Arial"/>
        <charset val="134"/>
      </rPr>
      <t xml:space="preserve">1. Камеральные работы. 2.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 xml:space="preserve">
Ожидаемые результаты: </t>
    </r>
    <r>
      <rPr>
        <sz val="10"/>
        <rFont val="Arial"/>
        <charset val="134"/>
      </rPr>
      <t>1. Подготовленный к изданию комплект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t>
    </r>
    <r>
      <rPr>
        <sz val="10"/>
        <rFont val="Arial"/>
        <charset val="134"/>
      </rPr>
      <t>); 2. Уточненные особенности геологического строения и размещения полезных ископаемых в пределах листов. 3. Выделенные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окончательный геологические отчеты о результатах работ по объекту.</t>
    </r>
  </si>
  <si>
    <r>
      <rPr>
        <b/>
        <sz val="10"/>
        <rFont val="Arial"/>
        <charset val="134"/>
      </rPr>
      <t xml:space="preserve">ГДП-200 и подготовка к изданию листов R-49-XXI, XXII (Сергеевская площадь), 3 этап
Задачи: </t>
    </r>
    <r>
      <rPr>
        <sz val="10"/>
        <rFont val="Arial"/>
        <charset val="134"/>
      </rPr>
      <t>1. Подготовка к изданию комплекта Госгеолкарты-200/2 (карты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Уточнение особенностей геологического строения и размещения полезных ископаемых в пределах листов. 3. Выделение перспективных площадей с оценкой прогнозных ресурсов по категории Р3 и рекомендации по постановке работ последующих стадий . 4. Составление квартальных, годового информационных и итогового геологических отчетов о результатах работ по объекту.</t>
    </r>
    <r>
      <rPr>
        <b/>
        <sz val="10"/>
        <rFont val="Arial"/>
        <charset val="134"/>
      </rPr>
      <t xml:space="preserve">
Основные виды и методы решения геологических задач: </t>
    </r>
    <r>
      <rPr>
        <sz val="10"/>
        <rFont val="Arial"/>
        <charset val="134"/>
      </rPr>
      <t xml:space="preserve">1. Камеральные работы. 2.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 xml:space="preserve">
Ожидаемые результаты: </t>
    </r>
    <r>
      <rPr>
        <sz val="10"/>
        <rFont val="Arial"/>
        <charset val="134"/>
      </rPr>
      <t xml:space="preserve">1. Подготовленный к изданию комплект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Выделенные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окончательный геологические отчеты о результатах работ по объекту
</t>
    </r>
    <r>
      <rPr>
        <b/>
        <sz val="10"/>
        <rFont val="Arial"/>
        <charset val="134"/>
      </rPr>
      <t>Прирост среднемасштабной геологической изученности - 11 901,7 кв. км.</t>
    </r>
  </si>
  <si>
    <t>1.1.3.6</t>
  </si>
  <si>
    <t xml:space="preserve">Проведение в 2024-2026 годах региональных геолого-съемочных работ масштаба 1:200 000 на группу листов в пределах Дальневосточного ФО (Южные районы) </t>
  </si>
  <si>
    <r>
      <rPr>
        <b/>
        <sz val="10"/>
        <rFont val="Arial"/>
        <charset val="134"/>
      </rPr>
      <t xml:space="preserve">ГДП-200 листа M-52-XXIV (Яуринская площадь), 3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Уточнение особенностей геологического строения и размещения полезных ископаемых в пределах листов. 3. Выделение перспективных площадей с оценкой прогнозных ресурсов по категории Р3 и рекомендации по постановке работ последующих стадий . 4.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3.Лабораторно-аналитические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овременная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Выделенные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окончательный геологические отчеты о результатах работ по объекту.</t>
    </r>
  </si>
  <si>
    <r>
      <rPr>
        <b/>
        <sz val="10"/>
        <rFont val="Arial"/>
        <charset val="134"/>
      </rPr>
      <t xml:space="preserve">ГДП-200 листа О-50-XXIX (Чарская площадь), 3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Уточнение особенностей геологического строения и размещения полезных ископаемых в пределах листов. 3. Выделение перспективных площадей с оценкой прогнозных ресурсов по категории Р3 и рекомендации по постановке работ последующих стадий. 4.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овременная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Выделенные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окончательный геологические отчеты о результатах работ по объекту.</t>
    </r>
  </si>
  <si>
    <r>
      <rPr>
        <b/>
        <sz val="10"/>
        <rFont val="Arial"/>
        <charset val="134"/>
      </rPr>
      <t xml:space="preserve">ГДП-200 листов N-50-XXXVI, с клапаном N-51-XXXI (Усть-Начинская площадь), 3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Уточнение особенностей геологического строения и размещения полезных ископаемых в пределах листов. 3. Выделение перспективных площадей с оценкой прогнозных ресурсов по категории Р3 и рекомендации по постановке работ последующих стадий . 4.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овременная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Выделенные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окончательный геологические отчеты о результатах работ по объекту.</t>
    </r>
  </si>
  <si>
    <r>
      <rPr>
        <b/>
        <sz val="10"/>
        <rFont val="Arial"/>
        <charset val="134"/>
      </rPr>
      <t>Подготовка к изданию комплектов Госгеолкарты-200/2 для восточных районов Российской Федерации (для Дальневосточной группы листов), 3 этап
Задачи: 1. Созданеи и п</t>
    </r>
    <r>
      <rPr>
        <sz val="10"/>
        <rFont val="Arial"/>
        <charset val="134"/>
      </rPr>
      <t xml:space="preserve">одготовка к изданию 36 комплектов цифровых Госгеолкарт-200/2; 2. Пополнение цифровых моделей, электронных карт, макетов издательских листов и объяснительных записок комплектов с размещением в сети Интернет. 3.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t>
    </r>
    <r>
      <rPr>
        <b/>
        <sz val="10"/>
        <rFont val="Arial"/>
        <charset val="134"/>
      </rPr>
      <t>Ожидаемые результаты: 1. П</t>
    </r>
    <r>
      <rPr>
        <sz val="10"/>
        <rFont val="Arial"/>
        <charset val="134"/>
      </rPr>
      <t>одготовленные к изданию 36 комплектов цифровых Госгеолкарт-200/2; 2. Размещенные в сети Интернет подготовленные к изданию 36 комплектов цифровых Госголкарт-200/2. 3. Информационные квартальные, годовой и итоговый геологические отчеты о результатах работ по объекту.
Оперативный прирост среднемасштабной геологической изученности - 16 648,7 кв. км.</t>
    </r>
  </si>
  <si>
    <t>1.1.3.7</t>
  </si>
  <si>
    <t xml:space="preserve">ГДП-200 и подготовка к изданию листов Q-36-XXXIII, XXXIV (Лехтинская площадь) </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</si>
  <si>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Предварительное выделение перспективных площадей с оценкой прогнозных ресурсов по категории Р3 . 4.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маршруты по составлению геологических разрезов, литохимические поиски (опробования) по вторичным ореолам рассеяния, наземные геофизические работы).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П</t>
    </r>
    <r>
      <rPr>
        <sz val="10"/>
        <rFont val="Arial"/>
        <charset val="134"/>
      </rPr>
      <t xml:space="preserve">редварительная современная геологическая основа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Предварительно выделенные перспективные площади с оценкой прогнозных ресурсов по категории Р3. 4.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- 1 529,8 кв. км.</t>
    </r>
    <r>
      <rPr>
        <sz val="10"/>
        <rFont val="Arial"/>
        <charset val="134"/>
      </rPr>
      <t xml:space="preserve">
</t>
    </r>
  </si>
  <si>
    <t>1.1.3.8</t>
  </si>
  <si>
    <t>ГДП-200 и подготовка к изданию листов Q-41-VII, VIII (Адзьвинская площадь)</t>
  </si>
  <si>
    <r>
      <rPr>
        <b/>
        <sz val="10"/>
        <rFont val="Arial"/>
        <charset val="134"/>
      </rPr>
      <t xml:space="preserve">2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доплиоценовых образований; карта плиоцен-четвертичных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Подготовка геофизической основы (материалов) масштаба 1:200 000. 4. Предварительное выделение перспективных площадей с оценкой прогнозных ресурсов по категории Р3 .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маршруты, специализированные исследования, маршруты по составлению геологических разрезов, горные работы).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 xml:space="preserve">овременная геологическая основа масштаба 1:200 000 (авторский вариант Госгеолкарты-200/2) карта фактического материала; геологическая карта доплиоценовых образований; карта плиоцен-четвертичных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Геофизическая основа (материалы) масштаба 1:200 000. 4. Предварительно выделенные перспективные площади с оценкой прогнозных ресурсов по категории Р3. 5.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- 1 341,6 кв. км.</t>
    </r>
  </si>
  <si>
    <t>1.1.3.9</t>
  </si>
  <si>
    <t>Оценка геологической, геофизической, геохимической изученности и подготовка геологического обоснования ГСР-200 листов R-35-XXXV, XXXVI (Светлый)</t>
  </si>
  <si>
    <t>ФГБУ "Институт Карпинского"</t>
  </si>
  <si>
    <t>2025
IV</t>
  </si>
  <si>
    <t>2027 IV</t>
  </si>
  <si>
    <r>
      <rPr>
        <b/>
        <sz val="10"/>
        <rFont val="Arial"/>
        <charset val="134"/>
      </rPr>
      <t xml:space="preserve">2 этап
Задачи: 1. </t>
    </r>
    <r>
      <rPr>
        <sz val="10"/>
        <rFont val="Arial"/>
        <charset val="134"/>
      </rPr>
      <t xml:space="preserve">Составление и уточнение предварительных макетов авторского варианта комплектов Госгеолкарты-200/2 (карта фактического материала; геологическая карта; карта четвертичных образований; карта полезных ископаемых); 2. Подготовка дистанционной основы масштаба 1:200 000. 3. Подготовка предварительной геофизической основы (материалов) масштаба 1:200 000. 4. Подготовка предварительной геохимической основы масштаба 1:200 000. 5. Формирование в предварительном варианте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6.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3. Лабораторно-аналитические исследования (пробоподготовка, химико-аналитические исследования). 
</t>
    </r>
    <r>
      <rPr>
        <b/>
        <sz val="10"/>
        <rFont val="Arial"/>
        <charset val="134"/>
      </rPr>
      <t xml:space="preserve">Ожидаемые геологические результаты: 1. </t>
    </r>
    <r>
      <rPr>
        <sz val="10"/>
        <rFont val="Arial"/>
        <charset val="134"/>
      </rPr>
      <t>Предварительные макеты комплектов Госгеолкарты-200/2 (карта фактического материала; геологическая карта; карта четвертичных образований; карта полезных ископаемых); 2. Дистанционная основа масштаба 1:200 000. 3. Предварительная геофизическая основа (материалы) масштаба 1:200 000. 4. Предварительная геохимическая основа масштаба 1:200 000. 5. Предварительный вариант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6. Информационные квартальные и годовой геологические отчеты о результатах работ по объекту.</t>
    </r>
  </si>
  <si>
    <t>1.1.3.10</t>
  </si>
  <si>
    <t>Оценка геологической, геофизической, геохимической изученности и подготовка геологического обоснования ГСР-200 листа Р-40-XXVII (Ныробская площадь)</t>
  </si>
  <si>
    <r>
      <rPr>
        <b/>
        <sz val="10"/>
        <rFont val="Arial"/>
        <charset val="134"/>
      </rPr>
      <t xml:space="preserve">2 этап
Задачи: 1. </t>
    </r>
    <r>
      <rPr>
        <sz val="10"/>
        <rFont val="Arial"/>
        <charset val="134"/>
      </rPr>
      <t xml:space="preserve">Составление и уточнение предварительных макетов авторского варианта комплектов Госгеолкарты-200/2 (карты фактического материала; геологической карты; карты четвертичных образований; карты полезных ископаемых); 2. Подготовка дистанционной основы масштаба 1:200 000. 3. Подготовка предварительной геофизической основы (материалов) масштаба 1:200 000. 4. Подготовка предварительной геохимической основы масштаба 1:200 000. 5. Формирование в предварительном варианте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6.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3. Лабораторно-аналитические исследования (пробоподготовка, химико-аналитические исследования). 
</t>
    </r>
    <r>
      <rPr>
        <b/>
        <sz val="10"/>
        <rFont val="Arial"/>
        <charset val="134"/>
      </rPr>
      <t xml:space="preserve">Ожидаемые геологические результаты: 1. </t>
    </r>
    <r>
      <rPr>
        <sz val="10"/>
        <rFont val="Arial"/>
        <charset val="134"/>
      </rPr>
      <t>Предварительные макеты комплектов Госгеолкарты-200/2 (карты фактического материала; геологической карты; карты четвертичных образований; карты полезных ископаемых); 2. Дистанционная основа масштаба 1:200 000. 3. Предварительная геофизическая основа (материалы) масштаба 1:200 000. 4. Предварительная геохимическая основа масштаба 1:200 000. 5. Предварительный вариант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6. Информационные квартальные и годовой геологические отчеты о результатах работ по объекту.</t>
    </r>
  </si>
  <si>
    <t>1.1.3.11</t>
  </si>
  <si>
    <t>ГДП-200 и подготовка к изданию комплектов Госгеолкарты-200/2 листов Р-39-III, IV (Обдырская площадь)</t>
  </si>
  <si>
    <t>2028 IV</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</si>
  <si>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(полистно); 2. Уточнение особенностей геологического строения и размещения полезных ископаемых в пределах листов (полистно). 3. Предварительное выделение площадей (объектов ранга рудного узла и (или) рудного поля, перспективных на выявление объектов полезных ископаемых (полистно). 4.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маршруты по составлению геологических разрезов). 3. Лабораторно-аналитические исследования (пробоподготовка, химико-аналитические исследования). 
</t>
    </r>
    <r>
      <rPr>
        <b/>
        <sz val="10"/>
        <rFont val="Arial"/>
        <charset val="134"/>
      </rPr>
      <t>Ожидаемые результаты: 1. П</t>
    </r>
    <r>
      <rPr>
        <sz val="10"/>
        <rFont val="Arial"/>
        <charset val="134"/>
      </rPr>
      <t xml:space="preserve">редварительная современная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(полистно); 2. Уточненные особенности геологического строения и размещения полезных ископаемых в пределах листов (полситно). 3. Схема и перечень предварительно выделенных площадей (объектов ранга рудного узла и (или) рудного поля), перспективных на выявление объектов полезных ископаемых (полистно). 4.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- 2 383,8 кв. км.</t>
    </r>
  </si>
  <si>
    <t>1.1.3.12</t>
  </si>
  <si>
    <t>Составление и подготовка к изданию комплекта Госгеолкарты-200 листа N-37-XXVIII (Данков)</t>
  </si>
  <si>
    <t>2026
III</t>
  </si>
  <si>
    <r>
      <rPr>
        <b/>
        <sz val="10"/>
        <rFont val="Arial"/>
        <charset val="134"/>
      </rPr>
      <t>2 этап
Задачи:</t>
    </r>
    <r>
      <rPr>
        <sz val="10"/>
        <rFont val="Arial"/>
        <charset val="134"/>
      </rPr>
      <t xml:space="preserve"> 1. Подготовка к изданию комплекта Госгеолкарты-200/2 (геологическая карта дочетвертичных образований; карта четвертичных образований; карта полезных ископаемых и закономерностей их размещения); 2. Поодготовка предложений по изменению и дополнению СЛ-200. 3. Уточнение перспективных площадей с оценкой прогнозных ресурсов по категории Р3 и рекомендации по постановке работ последующий стадий. 4.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t>
    </r>
    <r>
      <rPr>
        <b/>
        <sz val="10"/>
        <rFont val="Arial"/>
        <charset val="134"/>
      </rPr>
      <t xml:space="preserve">Ожидаемые результаты: 1. </t>
    </r>
    <r>
      <rPr>
        <sz val="10"/>
        <rFont val="Arial"/>
        <charset val="134"/>
      </rPr>
      <t>Подготовленный к изданию комплект Госгеолкарты-200/2 (геологическая карта дочетвертичных образований; карта четвертичных образований; карта полезных ископаемых и закономерностей их размещения); 2. Предложения по изменению и дополнению СЛ-200. 3.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итоговый геологические отчеты о результатах работ по объекту.</t>
    </r>
  </si>
  <si>
    <t>1.1.3.13</t>
  </si>
  <si>
    <t>ГДП-200 и подготовка к изданию листов N-36-XXVII (Клинцы) с клапаном N-36-XXVI (Красная гора)</t>
  </si>
  <si>
    <r>
      <rPr>
        <b/>
        <sz val="10"/>
        <rFont val="Arial"/>
        <charset val="134"/>
      </rPr>
      <t xml:space="preserve">2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Составление схемы радиационной обстановки масштаба 1:500 000. 4. Подготовка геофизической основы (материалов) масштаба 1:200 000. 5. Предварительное выделение перспективных площадей с оценкой прогнозных ресурсов по категории Р3 . 6.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маршруты по составлению геологических разрезов, буровые работы).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 xml:space="preserve">овременная геологическая основа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Схема радиационной обстановки масштаба 1:500 000. 4. Геофизическая основа (материалы) масштаба 1:200 000. 5. Предварительно выделенные перспективные площади с оценкой прогнозных ресурсов по категории Р3. 6.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- 1 182,4 кв. км.</t>
    </r>
  </si>
  <si>
    <t>1.1.3.14</t>
  </si>
  <si>
    <t>ГДП-200 листов N-36-(VII), VIII, IX (Смоленск)</t>
  </si>
  <si>
    <r>
      <rPr>
        <b/>
        <sz val="10"/>
        <rFont val="Arial"/>
        <charset val="134"/>
      </rPr>
      <t xml:space="preserve">2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Составление схемы радиационной обстановки масштаба 1:500 000. 4. Подготовка геофизической основы (материалов) масштаба 1:200 000. 5. Предварительное выделение перспективных площадей с оценкой прогнозных ресурсов по категории Р3. 6.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маршруты, специализированные исследования, маршруты по составлению геологических разрезов, буровые работы).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 xml:space="preserve">овременная геологическая основа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Схема радиационной обстановки масштаба 1:500 000. 4. Геофизическая основа (материалы) масштаба 1:200 000. 5. Предварительно выделенные перспективные площади с оценкой прогнозных ресурсов по категории Р3. 6.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- 2 667,8 кв. км.</t>
    </r>
    <r>
      <rPr>
        <sz val="10"/>
        <rFont val="Arial"/>
        <charset val="134"/>
      </rPr>
      <t xml:space="preserve">
</t>
    </r>
  </si>
  <si>
    <t>1.1.3.15</t>
  </si>
  <si>
    <t>Составление и подготовка к изданию комплекта Госгеолкарты-200/2 листов M-37-(XIV),XV (XX),XXI (Валуйки)</t>
  </si>
  <si>
    <t>2027 
III</t>
  </si>
  <si>
    <r>
      <rPr>
        <b/>
        <sz val="10"/>
        <rFont val="Arial"/>
        <charset val="134"/>
      </rPr>
      <t xml:space="preserve">2 этап
Задачи: 1. </t>
    </r>
    <r>
      <rPr>
        <sz val="10"/>
        <rFont val="Arial"/>
        <charset val="134"/>
      </rPr>
      <t xml:space="preserve">Актуализация авторского варианта комплекта Госгеолкарты-200/2 (геологическая карта; карта четвертичных образований; карта полезных ископаемых и закономерностей их размещения) (полистно); 2. Уточнение границ и предварительная оценка прогнозных ресурсов категории Р3 перспективных площадей (объектов ранга рудного узла и (или) рудного поля) в пределах листа (полистно).3.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 Продолжение подготовительных работ и завершение проектирования с передачей проектной документации в экспертизу. 
</t>
    </r>
    <r>
      <rPr>
        <b/>
        <sz val="10"/>
        <rFont val="Arial"/>
        <charset val="134"/>
      </rPr>
      <t>Ожидаемые геологические результаты:</t>
    </r>
    <r>
      <rPr>
        <sz val="10"/>
        <rFont val="Arial"/>
        <charset val="134"/>
      </rPr>
      <t xml:space="preserve"> 1. Актуализированный авторский вариант комплекта Госгеолкарты-200/2 (геологическая карта; карта четвертичных образований; карта полезных ископаемых и закономерностей их размещения) (полистно); 2. Уточненные границы и предварительная оценка прогнозных ресурсов категории Р3 перспективных площадей (объектов ранга рудного узла и (или) рудного поля) в пределах листа (полистно). 3. Информационные квартальные и годовой геологические отчеты о результатах работ по объекту.</t>
    </r>
  </si>
  <si>
    <t>1.1.3.16</t>
  </si>
  <si>
    <t>Составление и подготовка к изданию комплекта Госгеолкарты-200/2 листа M-37-XXIII (Богучар)</t>
  </si>
  <si>
    <r>
      <rPr>
        <b/>
        <sz val="10"/>
        <rFont val="Arial"/>
        <charset val="134"/>
      </rPr>
      <t xml:space="preserve">2 этап
Задачи: 1. </t>
    </r>
    <r>
      <rPr>
        <sz val="10"/>
        <rFont val="Arial"/>
        <charset val="134"/>
      </rPr>
      <t xml:space="preserve">Актуализация авторского варианта комплекта Госгеолкарты-200/2 (геологическая карта; карта четвертичных образований; карта полезных ископаемых и закономерностей их размещения); 2. Уточнение границ и предварительная оценка прогнозных ресурсов категории Р3 перспективных площадей (объектов ранга рудного узла и (или) рудного поля) в пределах листа.3.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 Продолжение подготовительных работ и завершение проектирования с передачей проектной документации в экспертизу. 
</t>
    </r>
    <r>
      <rPr>
        <b/>
        <sz val="10"/>
        <rFont val="Arial"/>
        <charset val="134"/>
      </rPr>
      <t>Ожидаемые геологические результаты:</t>
    </r>
    <r>
      <rPr>
        <sz val="10"/>
        <rFont val="Arial"/>
        <charset val="134"/>
      </rPr>
      <t xml:space="preserve"> 1. Актуализированный авторский вариант комплекта Госгеолкарты-200/2 (геологическая карта; карта четвертичных образований; карта полезных ископаемых и закономерностей их размещения); 2. Уточненные границы и предварительная оценка прогнозных ресурсов категории Р3 перспективных площадей (объектов ранга рудного узла и (или) рудного поля) в пределах листа. 3. Информационные квартальные и годовой геологические отчеты о результатах работ по объекту.</t>
    </r>
  </si>
  <si>
    <t>1.1.3.17</t>
  </si>
  <si>
    <t>Оценка геологической, геофизической, геохимической изученности и подготовка геологического обоснования ГСР-200 листов N-36-I-IV, X, (-XIV), XV, (-XX), XXI, (-XXXII), XXXIII (Приграничная площадь)</t>
  </si>
  <si>
    <r>
      <rPr>
        <b/>
        <sz val="10"/>
        <rFont val="Arial"/>
        <charset val="134"/>
      </rPr>
      <t xml:space="preserve">2 этап
Задачи: 1. </t>
    </r>
    <r>
      <rPr>
        <sz val="10"/>
        <rFont val="Arial"/>
        <charset val="134"/>
      </rPr>
      <t xml:space="preserve">Составление и уточнение предварительных макетов авторского варианта комплектов Госгеолкарты-200/2 (геологическая карта; карта четвертичных образований; карта полезных ископаемых и закономерностей их размещения) (полистно); 2. Подготовка дистанционной основы масштаба 1:200 000 (полистно). 3. Подготовка предварительной геофизической основы (материалов) масштаба 1:200 000 (полистно). 4. Подготовка предварительной геохимической основы (материалов) масштаба 1:200 000  (полистно). </t>
    </r>
    <r>
      <rPr>
        <b/>
        <sz val="10"/>
        <color indexed="2"/>
        <rFont val="Arial"/>
        <charset val="134"/>
      </rPr>
      <t xml:space="preserve"> </t>
    </r>
    <r>
      <rPr>
        <sz val="10"/>
        <rFont val="Arial"/>
        <charset val="134"/>
      </rPr>
      <t xml:space="preserve">5. Формирование в предварительном варианте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(полистно). 6.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3. Лабораторно-аналитические исследования (пробоподготовка, химико-аналитические, петрографические, минералогические, палинологические и другие исследования). Проведение работ обосновывается на листах выборочно, при проектировании.
</t>
    </r>
    <r>
      <rPr>
        <b/>
        <sz val="10"/>
        <rFont val="Arial"/>
        <charset val="134"/>
      </rPr>
      <t xml:space="preserve">Ожидаемые геологические результаты: 1. </t>
    </r>
    <r>
      <rPr>
        <sz val="10"/>
        <rFont val="Arial"/>
        <charset val="134"/>
      </rPr>
      <t>Предварительные макеты комплектов Госгеолкарты-200/2 геологическая карта; карта четвертичных образований; карта полезных ископаемых и закономерностей их размещения) (полистно); 2. Дистанционная основа масштаба 1:200 000 (полистно). 3. Предварительная геофизическая основа (материалы) масштаба 1:200 000 (полистно). 4. Предварительная геохимическая основа (материалы) масштаба 1:200 000 (полистно). 5. Предварительный вариант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(полистно). 6. Информационные квартальные и годовой геологические отчеты о результатах работ по объекту.</t>
    </r>
  </si>
  <si>
    <t>1.1.3.18</t>
  </si>
  <si>
    <t>Составление и подготовка к изданию листа O-40-XXXV (Артинская площадь)</t>
  </si>
  <si>
    <r>
      <rPr>
        <b/>
        <sz val="10"/>
        <rFont val="Arial"/>
        <charset val="134"/>
      </rPr>
      <t xml:space="preserve">2 этап
Задачи: 1. </t>
    </r>
    <r>
      <rPr>
        <sz val="10"/>
        <rFont val="Arial"/>
        <charset val="134"/>
      </rPr>
      <t xml:space="preserve">Подготовка к изданию комплекта Госгеолкарты-200/2 (геологическая карта дочетвертичных образований; карта четвертичных образований; карта полезных ископаемых и закономерностей их размещения); 2. Поодготовка предложения по изменению и дополнению СЛ-200. 3. Уточнение перспективных площадей с оценкой прогнозных ресурсов по категории Р3 и рекомендации по постановке работ последующий стадий. 4.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t>
    </r>
    <r>
      <rPr>
        <b/>
        <sz val="10"/>
        <rFont val="Arial"/>
        <charset val="134"/>
      </rPr>
      <t>Ожидаемые результаты: 1. П</t>
    </r>
    <r>
      <rPr>
        <sz val="10"/>
        <rFont val="Arial"/>
        <charset val="134"/>
      </rPr>
      <t>одготовленный к изданию комплект Госгеолкарты-200/2 геологическая карта дочетвертичных образований; карта четвертичных образований; карта полезных ископаемых и закономерностей их размещения); 2. Предложения по изменению и дополнению СЛ-200. 3.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итоговый геологические отчеты о результатах работ по объекту.</t>
    </r>
  </si>
  <si>
    <t>1.1.3.19</t>
  </si>
  <si>
    <t>Оценка изученности и геологическое обоснование проведения ГСР-200 листа N-40-V (Верхнекигинская площадь)</t>
  </si>
  <si>
    <r>
      <rPr>
        <b/>
        <sz val="10"/>
        <rFont val="Arial"/>
        <charset val="134"/>
      </rPr>
      <t xml:space="preserve">2 этап
Задачи: 1. </t>
    </r>
    <r>
      <rPr>
        <sz val="10"/>
        <rFont val="Arial"/>
        <charset val="134"/>
      </rPr>
      <t xml:space="preserve">Составление предварительных карт геологического содержания (карта фактического материала; геологическая карта дочетвертичных образований; карта четвертичных образований; карта полезных ископаемых); 2. Подготовка геохимической основы (материалов) масштаба 1:200 000. 3. Подготовка геофизической основы (материалов) масштаба 1:200 000. 4. Формирование перечня и обоснование основных геологических задач производства ГСР-200. 5. Подготовка геологического обоснования работ по созданию Госгеолкарты-200/2. 6. Составление квартальных, годового информационных и окончательного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маршруты, специализированные исследования, литохимическое опробование по потокам рассеяния, шлиховое опробование).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 xml:space="preserve">Ожидаемые результаты: </t>
    </r>
    <r>
      <rPr>
        <sz val="10"/>
        <rFont val="Arial"/>
        <charset val="134"/>
      </rPr>
      <t>1. Предварительные карты геологического содержания (карта фактического материала; геологическая карта дочетвертичных образований; карта четвертичных образований; карта полезных ископаемых); 2. Геохимическая основа (материалы) масштаба 1:200 000. 3. Геофизическая основа (материалы) масштаба 1:200 000. 4. Перечень и обоснование основных геологических задач производства ГСР-200. 5. Геологическое обоснование работ по созданию Госгеолкарты-200/2. 6. Информационные квартальные, годовой и окончательный геологические отчеты о результатах работ по объекту.</t>
    </r>
  </si>
  <si>
    <t>1.1.3.20</t>
  </si>
  <si>
    <t>ГДП-200 и подготовка к изданию листа N-39-XXVII (Самара)</t>
  </si>
  <si>
    <r>
      <rPr>
        <b/>
        <sz val="10"/>
        <rFont val="Arial"/>
        <charset val="134"/>
      </rPr>
      <t xml:space="preserve">2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Составление предварительного комплекта карт геологического содержания масштаба 1:50 000 на территорию г. Самара. 4. Подготовка геофизической основы (материалов) масштаба 1:200 000. 5. Предварительное выделение перспективных площадей с оценкой прогнозных ресурсов по категории Р3 . 6.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маршруты по составлению геологических разрезов, буровые работы).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 xml:space="preserve">овременная геологическая основа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Предварительный комплект карт геологического содержания масштаба 1:50 000 на территорию г. Самара. 4. Геофизическая основа (материалы) масштаба 1:200 000. 5. Предварительно выделенные перспективные площади с оценкой прогнозных ресурсов по категории Р3. 6.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- 1 037,2 кв. км.</t>
    </r>
  </si>
  <si>
    <t>1.1.3.21</t>
  </si>
  <si>
    <t>ГДП-200 листа О-41-ХХVII (Камышловская площадь)</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</si>
  <si>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Подготовка геохимической основы (материалов) масштаба 1:200 000. 4. Подготовка геофизической основы (материалов) масштаба 1:200 000. 5. Предварительное выделение перспективных площадей с оценкой прогнозных ресурсов по категории Р3. 6.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геофизические исследования, горные и буровые работы).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Предварительная с</t>
    </r>
    <r>
      <rPr>
        <sz val="10"/>
        <rFont val="Arial"/>
        <charset val="134"/>
      </rPr>
      <t>овременная геологическая основа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Геохимическая основа (материалы) масштаба 1:200 000. 4. Геофизическая основа (материалы) масштаба 1:200 000. 5. Предварительно выделенные перспективные площади с оценкой прогнозных ресурсов по категории Р3. 6. Информационные квартальные и годовой геологические отчеты о результатах работ по объекту
Оперативный прирост  среднемасштабной геологической изученности - 1 211,5 кв. км.</t>
    </r>
  </si>
  <si>
    <t>1.1.3.22</t>
  </si>
  <si>
    <t>ГДП-200 и подготовка к изданию листа 
L-38-V (Цаган-Аманская площадь)</t>
  </si>
  <si>
    <r>
      <rPr>
        <b/>
        <sz val="10"/>
        <rFont val="Arial"/>
        <charset val="134"/>
      </rPr>
      <t xml:space="preserve">2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донеогеновых образований; карта неоген-четвертичных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Подготовка геофизической основы (материалов) масштаба 1:200 000. 4. Предварительное выделение перспективных площадей с оценкой прогнозных ресурсов по категории Р3.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маршруты, специализированные исследования, буровые работы).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 xml:space="preserve">овременная геологическая основа масштаба 1:200 000 (авторский вариант Госгеолкарты-200/2) (карта фактического материала; геологическая карта донеогеновых образований; карта неоген-четвертичных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Геофизическая основа (материалы) масштаба 1:200 000. 4. Предварительно выделенные перспективные площади с оценкой прогнозных ресурсов по категории Р3. 5.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- 1 102,5 кв. км.</t>
    </r>
  </si>
  <si>
    <t>1.1.3.23</t>
  </si>
  <si>
    <t>ГСШ-200 акваториальной части листа 
L-37-XIX (Керчь),
ГДП-200 сухопутной части листа 
L-37-XIX, (-XXV) (Керчь)</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</si>
  <si>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(карта фактического материала; геологическая карта доплиоценовых образований; карта плиоцен-четвертичных образований; карта полезных ископаемых и закономерностей их размещения, литологическая карта поверхности дна акватории (только для листа L-37-XIX), карта прогноза на нефть и газ); 2. Предварительное уточнение особенностей геологического строения и размещения полезных ископаемых в пределах листов. 3. Подготовка геофизической материалов масштаба 1:200 000. 4. Предварительное выделение перспективных площадей с оценкой прогнозных ресурсов по категории Р3 и D0.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маршруты, специализированные исследования, сейсмическое профилирование).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 xml:space="preserve">Ожидаемые результаты: </t>
    </r>
    <r>
      <rPr>
        <sz val="10"/>
        <rFont val="Arial"/>
        <charset val="134"/>
      </rPr>
      <t>1. Предварительная</t>
    </r>
    <r>
      <rPr>
        <b/>
        <sz val="10"/>
        <rFont val="Arial"/>
        <charset val="134"/>
      </rPr>
      <t xml:space="preserve"> с</t>
    </r>
    <r>
      <rPr>
        <sz val="10"/>
        <rFont val="Arial"/>
        <charset val="134"/>
      </rPr>
      <t xml:space="preserve">овременная геологическая основа масштаба 1:200 000 (авторский вариант Госгеолкарты-200/2) (карта фактического материала; геологическая карта доплиоценовых образований; карта плиоцен-четвертичных образований; карта полезных ископаемых и закономерностей их размещения, литологическая карта поверхности дна акватории (только для листа L-37-XIX), карта прогноза на нефть и газ); 2. Предварительно уточненные особенности геологического строения и размещения полезных ископаемых в пределах листов. 3. Геофизические материалы масштаба 1:200 000. 4. Предварительно выделенные перспективные площади с оценкой прогнозных ресурсов по категории Р3 и D0. 5. Информационные квартальные и годовой геологические отчеты о результатах работ по объекту.
Оперативный прирост  среднемасштабной геологической изученности - 4 067,4 кв. км.
</t>
    </r>
  </si>
  <si>
    <t>1.1.3.24</t>
  </si>
  <si>
    <t>Составление и подготовка к изданию комплекта Госгеолкарты-200/2 листа 
L-36-XXVIII (Евпатория)</t>
  </si>
  <si>
    <r>
      <rPr>
        <b/>
        <sz val="10"/>
        <rFont val="Arial"/>
        <charset val="134"/>
      </rPr>
      <t xml:space="preserve">2 этап
Задачи: 1. </t>
    </r>
    <r>
      <rPr>
        <sz val="10"/>
        <rFont val="Arial"/>
        <charset val="134"/>
      </rPr>
      <t xml:space="preserve">Актуализация авторского варианта комплекта Госгеолкарты-200/2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2. Уточнение границ и предварительная оценка прогнозных ресурсов категории Р3 и D2 перспективных площадей (объектов ранга рудного узла и (или) рудного поля) в пределах листа.3.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 Продолжение подготовительных работ и завершение проектирования с передачей проектной документации в экспертизу. 
</t>
    </r>
    <r>
      <rPr>
        <b/>
        <sz val="10"/>
        <rFont val="Arial"/>
        <charset val="134"/>
      </rPr>
      <t>Ожидаемые геологические результаты:</t>
    </r>
    <r>
      <rPr>
        <sz val="10"/>
        <rFont val="Arial"/>
        <charset val="134"/>
      </rPr>
      <t xml:space="preserve"> 1. Актуализированный авторский вариант комплекта Госгеолкарты-200/2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2. Уточненные границы и предварительная оценка прогнозных ресурсов категории Р3 и D2 перспективных площадей (объектов ранга рудного узла и (или) рудного поля) в пределах листа. 3. Информационные квартальные и годовой геологические отчеты о результатах работ по объекту.</t>
    </r>
  </si>
  <si>
    <t>1.1.3.25</t>
  </si>
  <si>
    <t>Составление и подготовка к изданию комплекта Госгеолкарты-200/2 листа 
K-36-VI (площадь Андрусова)</t>
  </si>
  <si>
    <r>
      <rPr>
        <b/>
        <sz val="10"/>
        <rFont val="Arial"/>
        <charset val="134"/>
      </rPr>
      <t xml:space="preserve">2 этап
Задачи: 1. </t>
    </r>
    <r>
      <rPr>
        <sz val="10"/>
        <rFont val="Arial"/>
        <charset val="134"/>
      </rPr>
      <t xml:space="preserve">Актуализация авторского варианта комплекта Госгеолкарты-200/2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2. Уточнение границ и предварительная оценка прогнозных ресурсов категории Р3 и D2 перспективных площадей (объектов ранга рудного узла и (или) рудного поля) в пределах листа.3.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 Продолжение подготовительных работ и завершение проектирования с передачей проектной документации в экспертизу. 
</t>
    </r>
    <r>
      <rPr>
        <b/>
        <sz val="10"/>
        <rFont val="Arial"/>
        <charset val="134"/>
      </rPr>
      <t>Ожидаемые геологические результаты:</t>
    </r>
    <r>
      <rPr>
        <sz val="10"/>
        <rFont val="Arial"/>
        <charset val="134"/>
      </rPr>
      <t xml:space="preserve"> 1. Актуализированный авторский вариант комплекта Госгеолкарты-200/2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2. Уточненные границы и предварительная оценка прогнозных ресурсов категории Р3 и D2 перспективных площадей (объектов ранга рудного узла и (или) рудного поля) в пределах листа. 3. Информационные квартальные и годовой геологические отчеты о результатах работ по объекту.</t>
    </r>
  </si>
  <si>
    <t>1.1.3.26</t>
  </si>
  <si>
    <t>Составление и подготовка к изданию комплекта Госгеолкарты-200/2 листа 
L-37-XV (Приморско-Ахтарск)</t>
  </si>
  <si>
    <t>1.1.3.27</t>
  </si>
  <si>
    <t>Составление и подготовка к изданию комплекта Госгеолкарты-200/2 листа 
L-37-XXI (Тимашевск)</t>
  </si>
  <si>
    <r>
      <rPr>
        <b/>
        <sz val="10"/>
        <rFont val="Arial"/>
        <charset val="134"/>
      </rPr>
      <t xml:space="preserve">2 этап
Задачи: 1. </t>
    </r>
    <r>
      <rPr>
        <sz val="10"/>
        <rFont val="Arial"/>
        <charset val="134"/>
      </rPr>
      <t xml:space="preserve">Актуализация авторского варианта комплекта Госгеолкарты-200/2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2. Уточнение границ и предварительная оценка прогнозных ресурсов категории Р3и D2 перспективных площадей (объектов ранга рудного узла и (или) рудного поля) в пределах листа.3.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 Продолжение подготовительных работ и завершение проектирования с передачей проектной документации в экспертизу. 
</t>
    </r>
    <r>
      <rPr>
        <b/>
        <sz val="10"/>
        <rFont val="Arial"/>
        <charset val="134"/>
      </rPr>
      <t>Ожидаемые геологические результаты:</t>
    </r>
    <r>
      <rPr>
        <sz val="10"/>
        <rFont val="Arial"/>
        <charset val="134"/>
      </rPr>
      <t xml:space="preserve"> 1. Актуализированный авторский вариант комплекта Госгеолкарты-200/2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2. Уточненные границы и предварительная оценка прогнозных ресурсов категории Р3 и D2 перспективных площадей (объектов ранга рудного узла и (или) рудного поля) в пределах листа. 3. Информационные квартальные и годовой геологические отчеты о результатах работ по объекту.</t>
    </r>
  </si>
  <si>
    <t>1.1.3.28</t>
  </si>
  <si>
    <t xml:space="preserve">Оценка геологической, геофизической, геохимической изученности и подготовка геологического обоснования ГСР-200 акваториальной части листов L-36-XVIII, XXIII, L-37-VIII, XIII, XIV (Северо-Азовская площадь) </t>
  </si>
  <si>
    <r>
      <rPr>
        <b/>
        <sz val="10"/>
        <rFont val="Arial"/>
        <charset val="134"/>
      </rPr>
      <t xml:space="preserve">2 этап
Задачи: 1. </t>
    </r>
    <r>
      <rPr>
        <sz val="10"/>
        <rFont val="Arial"/>
        <charset val="134"/>
      </rPr>
      <t xml:space="preserve">Составление и уточнение предварительных макетов авторского варианта комплектов Госгеолкарты-200/2 (карты фактического материала; геологической карты; карты четвертичных образований; карты полезных ископаемых; литологическая карты поверхности дна акватории) (полистно); 2. Формирование в предварительном варианте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(полистно). 3.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t>
    </r>
    <r>
      <rPr>
        <b/>
        <sz val="10"/>
        <rFont val="Arial"/>
        <charset val="134"/>
      </rPr>
      <t xml:space="preserve">Ожидаемые геологические результаты: 1. </t>
    </r>
    <r>
      <rPr>
        <sz val="10"/>
        <rFont val="Arial"/>
        <charset val="134"/>
      </rPr>
      <t xml:space="preserve">Предварительные макеты комплектов Госгеолкарты-200/2 (карты фактического материала; геологической карты; карты четвертичных образований; карты полезных ископаемых;литологическая карты поверхности дна акватории) (полистно); 2. Предварительный вариант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(полистно). 3. Информационные квартальные и годовой геологические отчеты о результатах работ по объекту
</t>
    </r>
  </si>
  <si>
    <t>1.1.3.29</t>
  </si>
  <si>
    <t>Составление и подготовка к изданию комплекта Госгеолкарты-200/2 листа 
К-38-XVIII (Избербашская площадь)</t>
  </si>
  <si>
    <r>
      <rPr>
        <b/>
        <sz val="10"/>
        <rFont val="Arial"/>
        <charset val="134"/>
      </rPr>
      <t xml:space="preserve">2 этап
Задачи: 1. </t>
    </r>
    <r>
      <rPr>
        <sz val="10"/>
        <rFont val="Arial"/>
        <charset val="134"/>
      </rPr>
      <t xml:space="preserve">Актуализация авторского варианта комплекта Госгеолкарты-200/2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2. Уточнение границ и предварительная оценка прогнозных ресурсов категории Р3 перспективных площадей (объектов ранга рудного узла и (или) рудного поля) в пределах листа.3.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 Продолжение подготовительных работ и завершение проектирования с передачей проектной документации в экспертизу. 
</t>
    </r>
    <r>
      <rPr>
        <b/>
        <sz val="10"/>
        <rFont val="Arial"/>
        <charset val="134"/>
      </rPr>
      <t>Ожидаемые геологические результаты:</t>
    </r>
    <r>
      <rPr>
        <sz val="10"/>
        <rFont val="Arial"/>
        <charset val="134"/>
      </rPr>
      <t xml:space="preserve"> 1. Актуализированный авторский вариант комплекта Госгеолкарты-200/2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2. Уточненные границы и предварительная оценка прогнозных ресурсов категории Р3 перспективных площадей (объектов ранга рудного узла и (или) рудного поля) в пределах листа. 3. Информационные квартальные и годовой геологические отчеты о результатах работ по объекту.</t>
    </r>
  </si>
  <si>
    <t>1.1.3.30</t>
  </si>
  <si>
    <t>Оценка геологической, геофизической, геохимической изученности и подготовка геологического обоснования ГСР-200 листа K-38-XI (Хасавюрт)</t>
  </si>
  <si>
    <r>
      <rPr>
        <b/>
        <sz val="10"/>
        <rFont val="Arial"/>
        <charset val="134"/>
      </rPr>
      <t xml:space="preserve">2 этап
Задачи: 1. </t>
    </r>
    <r>
      <rPr>
        <sz val="10"/>
        <rFont val="Arial"/>
        <charset val="134"/>
      </rPr>
      <t xml:space="preserve">Составление и уточнение предварительных макетов авторского варианта комплектов Госгеолкарты-200/2 (карта фактического материала; геологическая карта; карта четвертичных образований; карта полезных ископаемых); 2. Подготовка дистанционной основы масштаба 1:200 000. 3. Подготовка предварительной геофизической основы (материалов) масштаба 1:200 000. 4. Подготовка предварительной геохимической основы масштаба 1:200 000. 5. Формирование в предварительном варианте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6.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3. Лабораторно-аналитические исследования (пробоподготовка, химико-аналитические исследования). 
</t>
    </r>
    <r>
      <rPr>
        <b/>
        <sz val="10"/>
        <rFont val="Arial"/>
        <charset val="134"/>
      </rPr>
      <t xml:space="preserve">Ожидаемые геологические результаты: 1. </t>
    </r>
    <r>
      <rPr>
        <sz val="10"/>
        <rFont val="Arial"/>
        <charset val="134"/>
      </rPr>
      <t>Предварительные макеты комплектов Госгеолкарты-200/2 ((карта фактического материала; геологическая карта; карта четвертичных образований; карта полезных ископаемых); 2. Дистанционная основа масштаба 1:200 000. 3. Предварительная геофизическая основа (материалы) масштаба 1:200 000. 4. Предварительная геохимическая основа масштаба 1:200 000. 5. Предварительный вариант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6. Информационные квартальные и годовой геологические отчеты о результатах работ по объекту.</t>
    </r>
  </si>
  <si>
    <t>1.1.3.31</t>
  </si>
  <si>
    <t xml:space="preserve">Составление и подготовка к изданию листа N-45-XXIII (Междуреченская площадь) </t>
  </si>
  <si>
    <r>
      <rPr>
        <b/>
        <sz val="10"/>
        <rFont val="Arial"/>
        <charset val="134"/>
      </rPr>
      <t xml:space="preserve">2 этап
Задачи: 1. </t>
    </r>
    <r>
      <rPr>
        <sz val="10"/>
        <rFont val="Arial"/>
        <charset val="134"/>
      </rPr>
      <t xml:space="preserve">Подготовка к изданию комплекта Госгеолкарты-200/2 (геологическая карта; карта четвертичных образований; карта полезных ископаемых и закономерностей их размещения); 2. Поодготовка предложения по изменению и дополнению СЛ-200. 3. Уточнение перспективных площадей с оценкой прогнозных ресурсов по категории Р3 и рекомендации по постановке работ последующий стадий. 4.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t>
    </r>
    <r>
      <rPr>
        <b/>
        <sz val="10"/>
        <rFont val="Arial"/>
        <charset val="134"/>
      </rPr>
      <t xml:space="preserve">Ожидаемые результаты: </t>
    </r>
    <r>
      <rPr>
        <sz val="10"/>
        <rFont val="Arial"/>
        <charset val="134"/>
      </rPr>
      <t>1. Подготовленный к изданию комплект Госгеолкарты-200/2 ((геологическая карта; карта четвертичных образований; карта полезных ископаемых и закономерностей их размещения); 2. Предложения по изменению и дополнению СЛ-200. 3.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итоговый геологические отчеты о результатах работ по объекту.</t>
    </r>
  </si>
  <si>
    <t>1.1.3.32</t>
  </si>
  <si>
    <t xml:space="preserve">Составление и подготовка к изданию листа M-46-XII (Балгазын) </t>
  </si>
  <si>
    <r>
      <rPr>
        <b/>
        <sz val="10"/>
        <rFont val="Arial"/>
        <charset val="134"/>
      </rPr>
      <t xml:space="preserve">2 этап
Задачи: </t>
    </r>
    <r>
      <rPr>
        <sz val="10"/>
        <rFont val="Arial"/>
        <charset val="134"/>
      </rPr>
      <t xml:space="preserve">1. Подготовка к изданию комплекта Госгеолкарты-200/2 (геологическая карта; карта четвертичных образований; карта полезных ископаемых и закономерностей их размещения); 2. Поодготовка предложения по изменению и дополнению СЛ-200. 3. Уточнение перспективных площадей с оценкой прогнозных ресурсов по категории Р3 и рекомендации по постановке работ последующий стадий. 4. Составление квартальных, годового информационных и итогового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t>
    </r>
    <r>
      <rPr>
        <b/>
        <sz val="10"/>
        <rFont val="Arial"/>
        <charset val="134"/>
      </rPr>
      <t xml:space="preserve">Ожидаемые результаты: 1. </t>
    </r>
    <r>
      <rPr>
        <sz val="10"/>
        <rFont val="Arial"/>
        <charset val="134"/>
      </rPr>
      <t>Подготовленный к изданию комплект Госгеолкарты-200/2 (геологическая карта; карта четвертичных образований; карта полезных ископаемых и закономерностей их размещения); 2. Предложения по изменению и дополнению СЛ-200. 3. Перспективные площади с оценкой прогнозных ресурсов по категории Р3 и рекомендации по постановке работ последующих стадий. 4. Информационные квартальные, годовой и итоговый геологические отчеты о результатах работ по объекту.</t>
    </r>
  </si>
  <si>
    <t>1.1.3.33</t>
  </si>
  <si>
    <t xml:space="preserve">ГДП-200 и подготовка к изданию листа 
O-49-XXIX (Согдиондонская площадь) </t>
  </si>
  <si>
    <r>
      <rPr>
        <b/>
        <sz val="10"/>
        <rFont val="Arial"/>
        <charset val="134"/>
      </rPr>
      <t xml:space="preserve">2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Предварительное выделение перспективных площадей с оценкой прогнозных ресурсов по категории Р3 .4.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маршруты по составлению геологических разрезов, литохимические поиски (опробование) по вторичным ореолам, горные работы).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 xml:space="preserve">овременная геологическая основа масштаба 1:200 000 (авторский вариант Госгеолкарты-200/2) (карта фактического материала; г(геологическая карта; карта 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Предварительно выделенные перспективные площади с оценкой прогнозных ресурсов по категории Р3. 4.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- 911,7 кв. км.</t>
    </r>
    <r>
      <rPr>
        <sz val="10"/>
        <rFont val="Arial"/>
        <charset val="134"/>
      </rPr>
      <t xml:space="preserve">
</t>
    </r>
  </si>
  <si>
    <t>1.1.3.34</t>
  </si>
  <si>
    <t xml:space="preserve">ГДП-200 и подготовка к изданию листа М-45-XVII (Ортолыкская площадь) </t>
  </si>
  <si>
    <r>
      <rPr>
        <b/>
        <sz val="10"/>
        <rFont val="Arial"/>
        <charset val="134"/>
      </rPr>
      <t xml:space="preserve">2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карта палеоген-четвертичных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Предварительное выделение перспективных площадей с оценкой прогнозных ресурсов по категории Р3. 4.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маршруты по составлению геологических разрезов, горные работы).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 xml:space="preserve">овременная геологическая основа масштаба 1:200 000 (авторский вариант Госгеолкарты-200/2) (карта фактического материала; геологическая карта; карта палеоген-четвертичных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Предварительно выделенные перспективные площади с оценкой прогнозных ресурсов по категории Р3. 4.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- 1 118 кв. км.</t>
    </r>
  </si>
  <si>
    <t>1.1.3.35</t>
  </si>
  <si>
    <t>Оценка геологической, геофизической изученности и подготовка геологического обоснования ГСР-200 листов S-49-IX-XII; R-48-XXI-XXIV; R-45-XXVII-XXVIII, XXIX-XXX; N-46-VIII, XIV, XV; N-44-XII в пределах Сибирского ФО</t>
  </si>
  <si>
    <r>
      <rPr>
        <b/>
        <sz val="10"/>
        <rFont val="Arial"/>
        <charset val="134"/>
      </rPr>
      <t xml:space="preserve">2 этап
Задачи: 1. </t>
    </r>
    <r>
      <rPr>
        <sz val="10"/>
        <rFont val="Arial"/>
        <charset val="134"/>
      </rPr>
      <t xml:space="preserve">Составление и уточнение предварительных макетов авторского варианта комплектов Госгеолкарты-200/2 (карты фактического материала; геологической карты; карты четвертичных образований; карты полезных ископаемых; литологическая карты поверхности дна акватории (для листов S-49-IX-XII) (полистно); 2. Подготовка дистанционной основы масштаба 1:200 000 (полистно). 3. Подготовка предварительной геофизической основы (материалов) масштаба 1:200 000 (полистно). 4. Формирование в предварительном варианте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(полистно).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(проведение работ обосновывается на листах выборочно, при проектировании). 3. Лабораторно-аналитические исследования (пробоподготовка, химико-аналитические исследования). 
</t>
    </r>
    <r>
      <rPr>
        <b/>
        <sz val="10"/>
        <rFont val="Arial"/>
        <charset val="134"/>
      </rPr>
      <t xml:space="preserve">Ожидаемые геологические результаты: 1. </t>
    </r>
    <r>
      <rPr>
        <sz val="10"/>
        <rFont val="Arial"/>
        <charset val="134"/>
      </rPr>
      <t>Предварительные макеты комплектов Госгеолкарты-200/2 (карты фактического материала; геологической карты; карты четвертичных образований; карты полезных ископаемых; литологическая карты поверхности дна акватории (для листов S-49-IX-XII) (полистно); 2. Дистанционная основа масштаба 1:200 000 (полистно). 3. Предварительная геофизическая основа (материалы) масштаба 1:200 000 (полистно). 4. Предварительный вариант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(полистно). 5. Информационные квартальные и годовой геологические отчеты о результатах работ по объекту.</t>
    </r>
  </si>
  <si>
    <t>1.1.3.36</t>
  </si>
  <si>
    <t>Составление и подготовка к изданию комплекта Госгеолкарты-200/2 листов 
R-49-XXIX,XXX (Мюнюсяхская площадь)</t>
  </si>
  <si>
    <t>2027
III</t>
  </si>
  <si>
    <r>
      <rPr>
        <b/>
        <sz val="10"/>
        <rFont val="Arial"/>
        <charset val="134"/>
      </rPr>
      <t xml:space="preserve">2 этап
Задачи: 1. </t>
    </r>
    <r>
      <rPr>
        <sz val="10"/>
        <rFont val="Arial"/>
        <charset val="134"/>
      </rPr>
      <t xml:space="preserve">Актуализация авторского варианта комплекта Госгеолкарты-200/2 (геологическая карта; карта четвертичных образований; карта полезных ископаемых и закономерностей их размещения); 2. Уточнение границ и предварительная оценка прогнозных ресурсов категории Р3 перспективных площадей (объектов ранга рудного узла и (или) рудного поля) в пределах листа.3.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 1.</t>
    </r>
    <r>
      <rPr>
        <sz val="10"/>
        <rFont val="Arial"/>
        <charset val="134"/>
      </rPr>
      <t xml:space="preserve"> Продолжение подготовительных работ и завершение проектирования с передачей проектной документации в экспертизу. 2. Лабораторно-аналитические исследования (пробоподготовка, химико-аналитические исследования). 
</t>
    </r>
    <r>
      <rPr>
        <b/>
        <sz val="10"/>
        <rFont val="Arial"/>
        <charset val="134"/>
      </rPr>
      <t>Ожидаемые геологические результаты:</t>
    </r>
    <r>
      <rPr>
        <sz val="10"/>
        <rFont val="Arial"/>
        <charset val="134"/>
      </rPr>
      <t xml:space="preserve"> 1. Актуализированный авторский вариант комплекта Госгеолкарты-200/2 (геологическая карта; карта четвертичных образований; карта полезных ископаемых и закономерностей их размещения); 2. Уточненные границы и предварительная оценка прогнозных ресурсов категории Р3 перспективных площадей (объектов ранга рудного узла и (или) рудного поля) в пределах листа. 3. Информационные квартальные и годовой геологические отчеты о результатах работ по объекту.</t>
    </r>
  </si>
  <si>
    <t>1.1.3.37</t>
  </si>
  <si>
    <t>Оценка геологической, геофизической изученности и геологическое обоснование проведения ГСР-200 листов Q-54-I, VII, VIII, O-50-XVIII, Q-53-XXVII, XXXIII, P-53-XII, P-54-XVI, XVII, XVIII, R-53-XXIX, XXX, R-54-XXV, XXVI в пределах Республики Саха (Якутия) (Дальневосточный ФО)</t>
  </si>
  <si>
    <r>
      <rPr>
        <b/>
        <sz val="10"/>
        <rFont val="Arial"/>
        <charset val="134"/>
      </rPr>
      <t xml:space="preserve">2 этап
Задачи: 1. </t>
    </r>
    <r>
      <rPr>
        <sz val="10"/>
        <rFont val="Arial"/>
        <charset val="134"/>
      </rPr>
      <t xml:space="preserve">Составление и уточнение предварительных макетов авторского варианта комплектов Госгеолкарты-200/2 (карты фактического материала; геологической карты; карты четвертичных образований; карты полезных ископаемых) (полистно); 2. Подготовка дистанционной основы масштаба 1:200 000 (полистно). 3. Подготовка предварительной геофизической основы (материалов) масштаба 1:200 000 (полистно). 4. Формирование в предварительном варианте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(полситно).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(проводение работ обосновывается на листах выборочно, при проектировании). 3. Лабораторно-аналитические исследования (пробоподготовка, химико-аналитические исследования). 
</t>
    </r>
    <r>
      <rPr>
        <b/>
        <sz val="10"/>
        <rFont val="Arial"/>
        <charset val="134"/>
      </rPr>
      <t xml:space="preserve">Ожидаемые геологические результаты: 1. </t>
    </r>
    <r>
      <rPr>
        <sz val="10"/>
        <rFont val="Arial"/>
        <charset val="134"/>
      </rPr>
      <t>Предварительные макеты комплектов Госгеолкарты-200/2 (карты фактического материала; геологической карты; карты четвертичных образований; карты полезных ископаемых) (полистно); 2. Дистанционная основа масштаба 1:200 000 (полистно). 3. Предварительная геофизическая основа (материалы) масштаба 1:200 000 (полистно). 4. Предварительный вариант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(полистно). 5. Информационные квартальные и годовой геологические отчеты о результатах работ по объекту.</t>
    </r>
  </si>
  <si>
    <t>1.1.3.38</t>
  </si>
  <si>
    <t>ГДП-200 и подготовка к изданию комплектов Госгеолкарты-200/2 листов Р-51-XXVI, XXVII (Наманинско-Чаро-Синская площадь)</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</si>
  <si>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(полистно); 2. Уточнение особенностей геологического строения и размещения полезных ископаемых в пределах листов (полистно). 3. Предварительное выделение площадей (объектов ранга рудного узла и (или) рудного поля, перспективных на выявление объектов полезных ископаемых (полистно). 4.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маршруты по составлению геологических разрезов). 3. Лабораторно-аналитические исследования (пробоподготовка, химико-аналитические исследования). 
</t>
    </r>
    <r>
      <rPr>
        <b/>
        <sz val="10"/>
        <rFont val="Arial"/>
        <charset val="134"/>
      </rPr>
      <t>Ожидаемые результаты: 1. П</t>
    </r>
    <r>
      <rPr>
        <sz val="10"/>
        <rFont val="Arial"/>
        <charset val="134"/>
      </rPr>
      <t xml:space="preserve">редварительная современная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(полистно); 2. Уточненные особенности геологического строения и размещения полезных ископаемых в пределах листов (полистно). 3. Схема и перечень предварительно выделенных площадей (объектов ранга рудного узла и (или) рудного поля), перспективных на выявление объектов полезных ископаемых (полистно). 4.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- 2 651,2 кв. км.</t>
    </r>
  </si>
  <si>
    <t>1.1.3.39</t>
  </si>
  <si>
    <t>ГДП-200 и подготовка к изданию комплектов Госгеолкарты-200/2 листов R-49-XI, XII (Эбеляхская площадь)</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</si>
  <si>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Уточнение особенностей геологического строения и размещения полезных ископаемых в пределах листов. 3. Подготовка дистанционной основы масштаба 1:200 000. 4. Подготовка предварительной геофизической основы (материалов) масштаба 1:200 000. 5. Предварительное выделение площадей (объектов ранга рудного узла и (или) рудного поля, перспективных на выявление объектов полезных ископаемых. 6.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маршруты по составлению геологических разрезов). 3. Лабораторно-аналитические исследования (пробоподготовка, химико-аналитические исследования). 
</t>
    </r>
    <r>
      <rPr>
        <b/>
        <sz val="10"/>
        <rFont val="Arial"/>
        <charset val="134"/>
      </rPr>
      <t>Ожидаемые результаты: 1. П</t>
    </r>
    <r>
      <rPr>
        <sz val="10"/>
        <rFont val="Arial"/>
        <charset val="134"/>
      </rPr>
      <t xml:space="preserve">редварительная современная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Дистанционная основа масштаба 1:200 000. 4. Предварительная геофизическая основа (материалы) масштаба 1:200 000. 5. Схема и перечень предварительно выделенных площадей (объектов ранга рудного узла и (или) рудного поля), перспективных на выявление объектов полезных ископаемых. 6.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- 1 613,2 кв. км.</t>
    </r>
  </si>
  <si>
    <t>1.1.3.40</t>
  </si>
  <si>
    <t>ГДП-200 и подготовка к изданию листов M-54-XXVI, (XXVII) (Совгаванская площадь)</t>
  </si>
  <si>
    <r>
      <rPr>
        <b/>
        <sz val="10"/>
        <rFont val="Arial"/>
        <charset val="134"/>
      </rPr>
      <t xml:space="preserve">2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доплиоценовых образований; карта плиоцен-четвертичных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Предварительное выделение перспективных площадей с оценкой прогнозных ресурсов по категории Р3 . 4.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маршруты по составлению геологических разрезов, литохимические поиски (опробование) по вторичным ореолам рассеяния, горные работы).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 xml:space="preserve">овременная геологическая основа масштаба 1:200 000 (авторский вариант Госгеолкарты-200/2) (карта фактического материала; геологическая карта доплиоценовых образований; карта плиоцен-четвертичных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Предварительно выделенные перспективные площади с оценкой прогнозных ресурсов по категории Р3. 4.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- 2 353,5 кв. км.</t>
    </r>
  </si>
  <si>
    <t>1.1.3.41</t>
  </si>
  <si>
    <t>Составление и подготовка к изданию комплекта Госгеолкарты-200/2 листа 
P-54-XXXVI (Ульбейская площадь)</t>
  </si>
  <si>
    <t>1.1.3.42</t>
  </si>
  <si>
    <t>Составление и подготовка к изданию комплекта Госгеолкарты-200/2 листа 
N-50-XXXV (Шилкинская площадь)</t>
  </si>
  <si>
    <t>1.1.3.43</t>
  </si>
  <si>
    <t>Оценка геологической, геофизической изученности и геологическое обоснование проведения ГСР-200 листов O-53-XXXIII, XXXIV, L-53-XXIII, XXIV, N-53-IX, X, N-51-XX, Р-54-XXX, Р-55-XIX, XX, XXXI в пределах Забайкалья и Дальнего Востока (Дальневосточный ФО)</t>
  </si>
  <si>
    <r>
      <rPr>
        <b/>
        <sz val="10"/>
        <rFont val="Arial"/>
        <charset val="134"/>
      </rPr>
      <t xml:space="preserve">2 этап
Задачи: 1. </t>
    </r>
    <r>
      <rPr>
        <sz val="10"/>
        <rFont val="Arial"/>
        <charset val="134"/>
      </rPr>
      <t xml:space="preserve">Составление и уточнение предварительных макетов авторского варианта комплектов Госгеолкарты-200/2 (карты фактического материала; геологической карты; карты четвертичных образований; карты полезных ископаемых; литологической карты поверхности дна акватории (для листа L-54-XXIV)) (полистно); 2. Подготовка дистанционной основы масштаба 1:200 000 (полистно). 3. Подготовка предварительной геофизической основы (материалов) масштаба 1:200 000 (полистно). 4. Формирование в предварительном варианте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(полистно).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(проводение работ обосновывается на листах выборочно, при проектировании). 3. Лабораторно-аналитические исследования (пробоподготовка, химико-аналитические исследования). 
</t>
    </r>
    <r>
      <rPr>
        <b/>
        <sz val="10"/>
        <rFont val="Arial"/>
        <charset val="134"/>
      </rPr>
      <t xml:space="preserve">Ожидаемые геологические результаты: 1. </t>
    </r>
    <r>
      <rPr>
        <sz val="10"/>
        <rFont val="Arial"/>
        <charset val="134"/>
      </rPr>
      <t>Предварительные макеты комплектов Госгеолкарты-200/2 (карты фактического материала; геологической карты; карты четвертичных образований; карты полезных ископаемых; литологической карты поверхности дна акватории (для листа L-54-XXIV) (полистно); 2. Дистанционная основа масштаба 1:200 000 (полистно). 3. Предварительная геофизическая основа (материалы) масштаба 1:200 000 (полистно). 4. Предварительный вариант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(полистно). 5. Информационные квартальные и годовой геологические отчеты о результатах работ по объекту.</t>
    </r>
  </si>
  <si>
    <t>1.1.3.44</t>
  </si>
  <si>
    <t>ГДП-200 и подготовка к изданию листов P-59-XXI,XXII (Мирная площадь)</t>
  </si>
  <si>
    <r>
      <rPr>
        <b/>
        <sz val="10"/>
        <rFont val="Arial"/>
        <charset val="134"/>
      </rPr>
      <t xml:space="preserve">2 этап
Задачи: 1. </t>
    </r>
    <r>
      <rPr>
        <sz val="10"/>
        <rFont val="Arial"/>
        <charset val="134"/>
      </rPr>
      <t xml:space="preserve">Составление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(полистно); 2. Предварительное уточнение особенностей геологического строения и размещения полезных ископаемых в пределах листов. 3. Предварительное выделение перспективных площадей с оценкой прогнозных ресурсов по категории Р3 . 4.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литохимические поиски по вторичным ореолам рассеяния).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 xml:space="preserve">овременная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(полистно); 2. Предварительно уточненные особенности геологического строения и размещения полезных ископаемых в пределах листов. 3. Предварительно выделенные перспективные площади с оценкой прогнозных ресурсов по категории Р3. 4. Информационные квартальные и годовой геологические отчеты о результатах работ по объекту
</t>
    </r>
    <r>
      <rPr>
        <b/>
        <sz val="10"/>
        <rFont val="Arial"/>
        <charset val="134"/>
      </rPr>
      <t>Прирост  среднемасштабной геологической изученности - 1 563,3 кв. км.</t>
    </r>
    <r>
      <rPr>
        <sz val="10"/>
        <rFont val="Arial"/>
        <charset val="134"/>
      </rPr>
      <t xml:space="preserve">
</t>
    </r>
  </si>
  <si>
    <t>1.1.3.45</t>
  </si>
  <si>
    <t>Оценка геологической, геофизической изученности и геологическое обоснование проведения ГСР-200 листов Q-58-XXXV, XXXVI, P-58-III-IX, P-57- VII, VIII, XI-XIV в пределах Северо-Востока (Дальневосточный ФО)</t>
  </si>
  <si>
    <r>
      <rPr>
        <b/>
        <sz val="10"/>
        <rFont val="Arial"/>
        <charset val="134"/>
      </rPr>
      <t xml:space="preserve">2 этап
Задачи: 1. </t>
    </r>
    <r>
      <rPr>
        <sz val="10"/>
        <rFont val="Arial"/>
        <charset val="134"/>
      </rPr>
      <t xml:space="preserve">Составление и уточнение предварительных макетов авторского варианта комплектов Госгеолкарты-200/2 (карты фактического материала; геологические карты; карты четвертичных образований; карты полезных ископаемых) (полистно); 2. Подготовка дистанционной основы масштаба 1:200 000 (полистно). 3. Подготовка предварительной геофизической основы (материалов) масштаба 1:200 000 (полистно). 4. Формирование в предварительном варианте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(полистно).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(проводение работ обосновывается на листах выборочно, при проектировании). 3. Лабораторно-аналитические исследования (пробоподготовка, химико-аналитические исследования). 
</t>
    </r>
    <r>
      <rPr>
        <b/>
        <sz val="10"/>
        <rFont val="Arial"/>
        <charset val="134"/>
      </rPr>
      <t xml:space="preserve">Ожидаемые геологические результаты: 1. </t>
    </r>
    <r>
      <rPr>
        <sz val="10"/>
        <rFont val="Arial"/>
        <charset val="134"/>
      </rPr>
      <t>Предварительные макеты комплектов Госгеолкарты-200/2 (карты фактического материала; геологические карты; карты четвертичных образований; карты полезных ископаемых) (полистно); 2. Дистанционная основа масштаба 1:200 000 (полистно). 3. Предварительная геофизическая основа (материалы) масштаба 1:200 000 (полистно). 4. Предварительный вариант перечня и обоснование основных геологических задач производства ГСР-200 и создания комплектов Госгеолкарты-200/2 по уточнению особенностей геологического строения и минерагении территории листов (полистно). 5. Информационные квартальные и годовой геологические отчеты о результатах работ по объекту.</t>
    </r>
  </si>
  <si>
    <t>1.1.3.46</t>
  </si>
  <si>
    <t>ГДП-200 листов P-38-XXI,XXII (Красноборская площадь)</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</si>
  <si>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Подготовка геофизической основы (материалов) масштаба 1:200 000. 4. Предварительное выделение перспективных площадей с оценкой прогнозных ресурсов по категории Р3 .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маршруты, специализированные исследования, маршруты по составлению геологических разрезов).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овременная предварительная геологическая основа масштаба 1:200 000 (авторский вариант Госгеолкарты-200/2) (карта фактического материала; геологическая карта дочетвертичных образований; карта 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Геофизическая основа (материалы) масштаба 1:200 000. 4. Предварительно выделенные перспективные площади с оценкой прогнозных ресурсов по категории Р3. 5. Информационные квартальные и годовой геологические отчеты о результатах работ по объекту.</t>
    </r>
  </si>
  <si>
    <t>1.1.3.47</t>
  </si>
  <si>
    <t xml:space="preserve">ГДП-200 листов R-49-III,IV,IX,X (Попигайская площадь) </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</si>
  <si>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Предварительное выделение перспективных площадей с оценкой прогнозных ресурсов по категории Р3 . 4.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овременная предварительная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Предварительно выделенные перспективные площади с оценкой прогнозных ресурсов по категории Р3. 4. Информационные квартальные и годовой геологические отчеты о результатах работ по объекту.</t>
    </r>
  </si>
  <si>
    <t>1.1.3.48</t>
  </si>
  <si>
    <t>ГДП-200 листов R-54-XIX, XX (Иргичанская площадь)</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</si>
  <si>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(карты фактического материала; геологической карты; карты четвертичных образований; карты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Предварительное выделение перспективных площадей с оценкой прогнозных ресурсов по категории Р3 . 4.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маршруты по составлению геологических разрезов).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овременная предварительная геологическая основа масштаба 1:200 000 (авторский вариант Госгеолкарты-200/2) (карты фактического материала; геологической карты; карты четвертичных образований;  карты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Предварительно выделенные перспективные площади с оценкой прогнозных ресурсов по категории Р3. 4. Информационные квартальные и годовой геологические отчеты о результатах работ по объекту</t>
    </r>
  </si>
  <si>
    <t>1.1.3.49</t>
  </si>
  <si>
    <t>ГДП-200 листа О-54-VIII 
(Матийская площадь)</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</si>
  <si>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Предварительное выделение перспективных площадей с оценкой прогнозных ресурсов по категории Р3 . 4.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и поисковые маршруты, специализированные исследования, маршруты по составлению геологических разрезов).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овременная предварительная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Предварительно выделенные перспективные площади с оценкой прогнозных ресурсов по категории Р3. 4. Информационные квартальные и годовой геологические отчеты о результатах работ по объекту.</t>
    </r>
  </si>
  <si>
    <t>1.1.3.50</t>
  </si>
  <si>
    <t>ГДП-200 листа Q-58-XXIX 
(Еропольская площадь)</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</si>
  <si>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(карты фактического материала; геологической карты дочетвертичных образований; карты четвертичных образований; карты полезных ископаемых и закономерностей их размещения); 2. Предварительное уточнение особенностей геологического строения и размещения полезных ископаемых в пределах листов. 3. Подготовка геохимической основы (материалов) масштаба 1:200 000. 4. Предварительное выделение перспективных площадей с оценкой прогнозных ресурсов по категории Р3 .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Камеральные работы. 2. Полевые работы (геологические маршруты, специализированные исследования). 3. Лабораторно-аналитические исследования (пробоподготовка, химико-аналитические, петрографические, минералогические, изотопно-геохронологические, палинологические и другие исследования). 
</t>
    </r>
    <r>
      <rPr>
        <b/>
        <sz val="10"/>
        <rFont val="Arial"/>
        <charset val="134"/>
      </rPr>
      <t>Ожидаемые результаты: 1. С</t>
    </r>
    <r>
      <rPr>
        <sz val="10"/>
        <rFont val="Arial"/>
        <charset val="134"/>
      </rPr>
      <t>овременная предварительная геологическая основа масштаба 1:200 000 (авторский вариант Госгеолкарты-200/2) (карты фактического материала; геологической карты дочетвертичных образований; карты четвертичных образований;  карты полезных ископаемых и закономерностей их размещения); 2. Предварительно уточненные особенности геологического строения и размещения полезных ископаемых в пределах листов. 3. Геохимическая основа (материалы) масштаба 1:200 000. 4. Предварительно выделенные перспективные площади с оценкой прогнозных ресурсов по категории Р3. 5. Информационные квартальные и годовой геологические отчеты о результатах работ по объекту.</t>
    </r>
  </si>
  <si>
    <t>1.1.3.51</t>
  </si>
  <si>
    <t>ГДП-200 листа Q-58-XXX 
(Анюйская площадь)</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</si>
  <si>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Уточнение особенностей геологического строения и размещения полезных ископаемых в пределах листов. 3. Предварительное выделение площадей (объектов ранга рудного узла и (или) рудного поля, перспективных на выявление объектов полезных ископаемых. 4.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маршруты по составлению геологических разрезов). 3. Лабораторно-аналитические исследования (пробоподготовка, химико-аналитические исследования). 
</t>
    </r>
    <r>
      <rPr>
        <b/>
        <sz val="10"/>
        <rFont val="Arial"/>
        <charset val="134"/>
      </rPr>
      <t>Ожидаемые результаты: 1. П</t>
    </r>
    <r>
      <rPr>
        <sz val="10"/>
        <rFont val="Arial"/>
        <charset val="134"/>
      </rPr>
      <t>редварительная современная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Схема и перечень предварительно выделенных площадей (объектов ранга рудного узла и (или) рудного поля), перспективных на выявление объектов полезных ископаемых. 4. Информационные квартальные и годовой геологические отчеты о результатах работ по объекту.</t>
    </r>
  </si>
  <si>
    <t>1.1.3.52</t>
  </si>
  <si>
    <t>ГДП-200 листа Q-59-XXVI 
(Анадырская площадь)</t>
  </si>
  <si>
    <r>
      <rPr>
        <b/>
        <sz val="10"/>
        <rFont val="Arial"/>
        <charset val="134"/>
      </rPr>
      <t xml:space="preserve">2 этап
Задачи: 1. </t>
    </r>
    <r>
      <rPr>
        <sz val="10"/>
        <rFont val="Arial"/>
        <charset val="134"/>
      </rPr>
      <t xml:space="preserve">Составление предварительной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Уточнение особенностей геологического строения и размещения полезных ископаемых в пределах листов. 3. Подготовка предварительной геофизической основы (материалов) масштаба 1:200 000. 4. Подготовка предварительной геохимической основы масштаба 1:200 000 5. Предварительное выделение площадей (объектов ранга рудного узла и (или) рудного поля, перспективных на выявление объектов полезных ископаемых. 6.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Продолжение подготовительных работ и завершение проектирования с передачей проектной документации в экспертизу. 2. Полевые работы (геологические маршруты, специализированные исследования, маршруты по составлению геологических разрезов). 3. Лабораторно-аналитические исследования (пробоподготовка, химико-аналитические исследования). 
</t>
    </r>
    <r>
      <rPr>
        <b/>
        <sz val="10"/>
        <rFont val="Arial"/>
        <charset val="134"/>
      </rPr>
      <t>Ожидаемые результаты: 1. П</t>
    </r>
    <r>
      <rPr>
        <sz val="10"/>
        <rFont val="Arial"/>
        <charset val="134"/>
      </rPr>
      <t>редварительная современная геологическая основа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Предварительная геофизическая основа (материалы) масштаба 1:200 000. 4. Предварительная геохимическая основа масштаба 1:200 0003. 5. Схема и перечень предварительно выделенных площадей (объектов ранга рудного узла и (или) рудного поля), перспективных на выявление объектов полезных ископаемых. 6. Информационные квартальные и годовой геологические отчеты о результатах работ по объекту.</t>
    </r>
  </si>
  <si>
    <t>1.1.3.53</t>
  </si>
  <si>
    <t>ГДП-200 листа L-37-VII (Бердянск)</t>
  </si>
  <si>
    <t>2026
I</t>
  </si>
  <si>
    <t>2028
IV</t>
  </si>
  <si>
    <r>
      <rPr>
        <b/>
        <sz val="10"/>
        <rFont val="Arial"/>
        <charset val="134"/>
      </rPr>
      <t xml:space="preserve">1 этап
Задачи: 1. </t>
    </r>
    <r>
      <rPr>
        <sz val="10"/>
        <rFont val="Arial"/>
        <charset val="134"/>
      </rPr>
      <t xml:space="preserve">Актуализация макетов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2. Уточнение особенностей геологического строения и размещения полезных ископаемых в пределах листов. 3. Подготовка предварительной геофизической основы (материалов) масштаба 1:200 000. 4. Предварительное выделение площадей (объектов ранга рудного узла и (или) рудного поля, перспективных на выявление объектов полезных ископаемых.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Подготовительные работы и проектирование. 2. Полевые работы (геологические маршруты, специализированные исследования). 3. Лабораторно-аналитические исследования (пробоподготовка, химико-аналитические исследования). 
</t>
    </r>
    <r>
      <rPr>
        <b/>
        <sz val="10"/>
        <rFont val="Arial"/>
        <charset val="134"/>
      </rPr>
      <t>Ожидаемые результаты: 1. Актуализированный макет</t>
    </r>
    <r>
      <rPr>
        <sz val="10"/>
        <rFont val="Arial"/>
        <charset val="134"/>
      </rPr>
      <t xml:space="preserve">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2. Уточненные особенности геологического строения и размещения полезных ископаемых в пределах листов. 3. Предварительная геофизическая основа (материалы) масштаба 1:200 000. 4. Схема и перечень предварительно выделенных площадей (объектов ранга рудного узла и (или) рудного поля), перспективных на выявление объектов полезных ископаемых. 5. Информационные квартальные и годовой геологические отчеты о результатах работ по объекту
Оперативный прирост среднемасштабной геологической изученности - 2 348 кв. км.</t>
    </r>
  </si>
  <si>
    <t>1.1.3.54</t>
  </si>
  <si>
    <t>ГДП-200 сухопутной части листа L-37-VIII (Мариуполь)</t>
  </si>
  <si>
    <r>
      <rPr>
        <b/>
        <sz val="10"/>
        <rFont val="Arial"/>
        <charset val="134"/>
      </rPr>
      <t xml:space="preserve">1 этап
Задачи: 1. </t>
    </r>
    <r>
      <rPr>
        <sz val="10"/>
        <rFont val="Arial"/>
        <charset val="134"/>
      </rPr>
      <t>Актуализация макетов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t>
    </r>
    <r>
      <rPr>
        <sz val="10"/>
        <rFont val="Arial"/>
        <charset val="134"/>
      </rPr>
      <t xml:space="preserve">); 2. Уточнение особенностей геологического строения и размещения полезных ископаемых в пределах листов. 3. Подготовка предварительной геофизической основы (материалов) масштаба 1:200 000. 4. Предварительное выделение площадей (объектов ранга рудного узла и (или) рудного поля, перспективных на выявление объектов полезных ископаемых.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Подготовительные работы и проектирование. 2. Полевые работы (геологические маршруты, специализированные исследования). 3. Лабораторно-аналитические исследования (пробоподготовка, химико-аналитические исследования). 
</t>
    </r>
    <r>
      <rPr>
        <b/>
        <sz val="10"/>
        <rFont val="Arial"/>
        <charset val="134"/>
      </rPr>
      <t>Ожидаемые результаты: 1. Актуализированный макет</t>
    </r>
    <r>
      <rPr>
        <sz val="10"/>
        <rFont val="Arial"/>
        <charset val="134"/>
      </rPr>
      <t xml:space="preserve">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2. Уточненные особенности геологического строения и размещения полезных ископаемых в пределах листов. 3. Предварительная геофизическая основа (материалы) масштаба 1:200 000. 4. Схема и перечень предварительно выделенных площадей (объектов ранга рудного узла и (или) рудного поля), перспективных на выявление объектов полезных ископаемых. 5. Информационные квартальные и годовой геологические отчеты о результатах работ по объекту
Оперативный прирост среднемасштабной геологической изученности - 2 348 кв. км.</t>
    </r>
  </si>
  <si>
    <t>1.1.3.55</t>
  </si>
  <si>
    <t>ГДП-200 и подготовка к изданию листа 
L-36-XVI (Чаплинка)</t>
  </si>
  <si>
    <r>
      <rPr>
        <b/>
        <sz val="10"/>
        <rFont val="Arial"/>
        <charset val="134"/>
      </rPr>
      <t xml:space="preserve">1 этап
Задачи: 1. </t>
    </r>
    <r>
      <rPr>
        <sz val="10"/>
        <rFont val="Arial"/>
        <charset val="134"/>
      </rPr>
      <t>Актуализация макетов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схематическая гидрогеологическая карта); 2. Уточнение особенностей геологического строения и размещения полезных ископаемых в пределах листов. 3. Подготовка предварительной геофизической основы (материалов) масштаба 1:200 000. 4. Предварительное выделение площадей (объектов ранга рудного узла и (или) рудного поля, перспективных на выявление объектов полезных ископаемых.</t>
    </r>
    <r>
      <rPr>
        <sz val="10"/>
        <color indexed="2"/>
        <rFont val="Arial"/>
        <charset val="134"/>
      </rPr>
      <t xml:space="preserve"> </t>
    </r>
    <r>
      <rPr>
        <sz val="10"/>
        <rFont val="Arial"/>
        <charset val="134"/>
      </rPr>
      <t xml:space="preserve">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Подготовительные работы и проектирование.
</t>
    </r>
    <r>
      <rPr>
        <b/>
        <sz val="10"/>
        <rFont val="Arial"/>
        <charset val="134"/>
      </rPr>
      <t>Ожидаемые результаты: 1. Актуализированный макет</t>
    </r>
    <r>
      <rPr>
        <sz val="10"/>
        <rFont val="Arial"/>
        <charset val="134"/>
      </rPr>
      <t xml:space="preserve">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схематическая гидрогеологическая карта); 2. Уточненные особенности геологического строения и размещения полезных ископаемых в пределах листов. 3. Предварительная геофизическая основа (материалы) масштаба 1:200 000. 4. Схема и перечень предварительно выделенных площадей (объектов ранга рудного узла и (или) рудного поля), перспективных на выявление объектов полезных ископаемых. 5. Информационные квартальные и годовой геологические отчеты о результатах работ по объекту
Оперативный прирост среднемасштабной геологической изученности - 2 348 кв. км.</t>
    </r>
  </si>
  <si>
    <t>1.1.3.56</t>
  </si>
  <si>
    <t>ГДП-200 и подготовка к изданию листа 
L-36-XVII, (-XI) (Геническ)</t>
  </si>
  <si>
    <r>
      <rPr>
        <b/>
        <sz val="10"/>
        <rFont val="Arial"/>
        <charset val="134"/>
      </rPr>
      <t xml:space="preserve">1 этап
Задачи: 1. </t>
    </r>
    <r>
      <rPr>
        <sz val="10"/>
        <rFont val="Arial"/>
        <charset val="134"/>
      </rPr>
      <t xml:space="preserve">Актуализация макетов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схематическая гидрогеологическая карта); 2. Уточнение особенностей геологического строения и размещения полезных ископаемых в пределах листов. 3. Подготовка предварительной геофизической основы (материалов) масштаба 1:200 000. 4. Предварительное выделение площадей (объектов ранга рудного узла и (или) рудного поля, перспективных на выявление объектов полезных ископаемых. 5. Составление квартальных и годового информационных геологических отчетов о результатах работ по объекту.
</t>
    </r>
    <r>
      <rPr>
        <b/>
        <sz val="10"/>
        <rFont val="Arial"/>
        <charset val="134"/>
      </rPr>
      <t>Основные виды и методы решения геологических задач:</t>
    </r>
    <r>
      <rPr>
        <sz val="10"/>
        <rFont val="Arial"/>
        <charset val="134"/>
      </rPr>
      <t xml:space="preserve"> 1. Подготовительные работы и проектирование. 
</t>
    </r>
    <r>
      <rPr>
        <b/>
        <sz val="10"/>
        <rFont val="Arial"/>
        <charset val="134"/>
      </rPr>
      <t>Ожидаемые результаты: 1. Актуализированный макет</t>
    </r>
    <r>
      <rPr>
        <sz val="10"/>
        <rFont val="Arial"/>
        <charset val="134"/>
      </rPr>
      <t xml:space="preserve"> современной геологической основы масштаба 1:200 000 (авторский вариант Госгеолкарты-200/2) (карта фактического материала; геологическая карта; карта четвертичных образований; карта полезных ископаемых и закономерностей их размещения, литологическая карта поверхности дна акватории, схематическая гидрогеологическая карта); 2. Уточненные особенности геологического строения и размещения полезных ископаемых в пределах листов. 3. Предварительная геофизическая основа (материалы) масштаба 1:200 000. 4. Схема и перечень предварительно выделенных площадей (объектов ранга рудного узла и (или) рудного поля), перспективных на выявление объектов полезных ископаемых. 5. Информационные квартальные и годовой геологические отчеты о результатах работ по объекту
Оперативный прирост среднемасштабной геологической изученности - 2 348 кв. км.</t>
    </r>
  </si>
  <si>
    <t>1.1.3.57</t>
  </si>
  <si>
    <t>Проведение в 2027-2029 годах региональных геолого-съемочных работ масштаба 1:200 000 на группу листов</t>
  </si>
  <si>
    <r>
      <rPr>
        <b/>
        <sz val="10"/>
        <rFont val="Arial"/>
        <charset val="134"/>
      </rPr>
      <t>2027 г. Оценка изученности и геологическое обоснование проведения ГДП-200 группы листов,</t>
    </r>
    <r>
      <rPr>
        <sz val="10"/>
        <rFont val="Arial"/>
        <charset val="134"/>
      </rPr>
      <t xml:space="preserve"> </t>
    </r>
    <r>
      <rPr>
        <b/>
        <sz val="10"/>
        <rFont val="Arial"/>
        <charset val="134"/>
      </rPr>
      <t>1 этап</t>
    </r>
    <r>
      <rPr>
        <sz val="10"/>
        <rFont val="Arial"/>
        <charset val="134"/>
      </rPr>
      <t xml:space="preserve"> – комплект предварительных карт геологического содержания.
</t>
    </r>
    <r>
      <rPr>
        <b/>
        <sz val="10"/>
        <rFont val="Arial"/>
        <charset val="134"/>
      </rPr>
      <t>ГДП-200 группы листов</t>
    </r>
    <r>
      <rPr>
        <sz val="10"/>
        <rFont val="Arial"/>
        <charset val="134"/>
      </rPr>
      <t>,</t>
    </r>
    <r>
      <rPr>
        <b/>
        <sz val="10"/>
        <rFont val="Arial"/>
        <charset val="134"/>
      </rPr>
      <t xml:space="preserve"> 1 этап</t>
    </r>
    <r>
      <rPr>
        <sz val="10"/>
        <rFont val="Arial"/>
        <charset val="134"/>
      </rPr>
      <t xml:space="preserve"> – полевые работы, предварительные карты геологического содержания, уточненные данные о геологическом строении и закономерностях размещения полезных ископаемых.</t>
    </r>
    <r>
      <rPr>
        <b/>
        <sz val="10"/>
        <rFont val="Arial"/>
        <charset val="134"/>
      </rPr>
      <t xml:space="preserve">
ГДП-200 и подготовка к изданию комплектов Госгеолкарты-200/2 группы листов, 1 этап</t>
    </r>
    <r>
      <rPr>
        <sz val="10"/>
        <rFont val="Arial"/>
        <charset val="134"/>
      </rPr>
      <t xml:space="preserve"> – предварительные карты геологического содержания, уточненные данные о геологическом строении, предварительные данные о закономерностях размещения полезных ископаемых. Предварительно локализованные площади.
</t>
    </r>
    <r>
      <rPr>
        <b/>
        <sz val="10"/>
        <rFont val="Arial"/>
        <charset val="134"/>
      </rPr>
      <t xml:space="preserve">Составление и подготовка к изданию комплектов Госгеолкарты-200/2 группы листов, 1 этап </t>
    </r>
    <r>
      <rPr>
        <sz val="10"/>
        <rFont val="Arial"/>
        <charset val="134"/>
      </rPr>
      <t xml:space="preserve">– актуализированные карты комплектов Государственной геологической карты масштаба 1:200 000.
</t>
    </r>
    <r>
      <rPr>
        <b/>
        <sz val="10"/>
        <rFont val="Arial"/>
        <charset val="134"/>
      </rPr>
      <t>Комплексная аэрогеофизическая съемка масштаба 1:50 000 группы листов, 1 этап</t>
    </r>
    <r>
      <rPr>
        <sz val="10"/>
        <rFont val="Arial"/>
        <charset val="134"/>
      </rPr>
      <t xml:space="preserve"> – полевые аэрогеофизические работы, предварительные геофизические карты масштаба 1:200 000 и 1:50 000.</t>
    </r>
  </si>
  <si>
    <t>1.2. Создание государственной сети опорных геолого-геофизических профилей, параметрических и сверхглубоких скважин</t>
  </si>
  <si>
    <t>1.2.1. Создание государственной сети опорных геолого-геофизических профилей и параметрических скважин</t>
  </si>
  <si>
    <t>Прирост государственной сети опорных геолого-геофизических профилей на территории России и ее континентальном шельфе:
2026 г. – 650 тысяч погонных метров, 2027 г. – 450 тысяч погонных метров, 2028 г. – 450 тысяч погонных метров.</t>
  </si>
  <si>
    <t>1.2.1.1</t>
  </si>
  <si>
    <t>Создание государственной сети опорных геолого-геофизических профилей, параметрических и сверхглубоких скважин на территории Российской Федерации в 2025-2027 гг.</t>
  </si>
  <si>
    <r>
      <rPr>
        <b/>
        <sz val="10"/>
        <rFont val="Arial"/>
        <charset val="134"/>
      </rPr>
      <t>Обеспечить в 2025-2027 гг. прирост Государственной сети опорных геолого-геофизических профилей территории Российской Федерации в объеме 1 350 тыс. пог. м полевых наблюдений</t>
    </r>
    <r>
      <rPr>
        <b/>
        <sz val="10"/>
        <rFont val="Arial"/>
        <charset val="134"/>
      </rPr>
      <t xml:space="preserve"> (МОВ-ОГТ, ГСЗ, МТЗ)</t>
    </r>
    <r>
      <rPr>
        <b/>
        <sz val="10"/>
        <rFont val="Arial"/>
        <charset val="134"/>
      </rPr>
      <t xml:space="preserve"> на основе создания Западного фрагмента опорного геолого-геофизического профиля 9-ДВ в пределах Дальневосточного ФО (Республика Саха (Якутия), в том числе: 
</t>
    </r>
    <r>
      <rPr>
        <sz val="10"/>
        <rFont val="Arial"/>
        <charset val="134"/>
      </rPr>
      <t xml:space="preserve">выполнить комплекс полевых наблюдений (МОВ-ОГТ, ГСЗ, МТЗ) в объеме 450 тыс. пог. м и обеспечить ранее выполненный в 2025 году комплекс полевых наблюдений (ГСЗ, МТЗ) за счет полевых наблюдений методом МОВ-ОГТ в объеме 200 тыс. пог. м; полевой контроль качества работ и получаемых геофизических материалов; создать гравиметрическую карту в условном уровне масштаба 1:1 500 000 в районе продолжения профиля листы: Q-51, 52; P-51, 52. 
</t>
    </r>
    <r>
      <rPr>
        <b/>
        <sz val="10"/>
        <rFont val="Arial"/>
        <charset val="134"/>
      </rPr>
      <t xml:space="preserve">Построить модель строения земной коры и верхней мантии центральной части Сибирского кратона и зоны его сочленения с Центрально-Азиатским складчатым поясом, на основе комплексного анализа комплекта сводных геофизических разрезов композитного опорного профиля «Витимский фрагмент - профиль 4-СБ», </t>
    </r>
    <r>
      <rPr>
        <sz val="10"/>
        <rFont val="Arial"/>
        <charset val="134"/>
      </rPr>
      <t xml:space="preserve">включая Северо-Анабарскую рассечку и рассечку к профилю 4-СБ (общая протяженность 2 700 км) на основе комплексного анализа геологических данных и комплекта карт потенциальных полей, в том числе: комплект сводных геофизических разрезов масштаба 1:1 000 000: скоростной разрез Vs - 2 200 км, глубинный МОВ-ОГТ (в том числе комплект разрезов структурно-ориентированных атрибутов волнового поля), геоэлектрический и плотностной разрезы в объеме 2 700 км, рабочий макет карты-сводки (масштаб 1:1 500 000) геопривязанных материалов ретроспективных средне-крупномасштабных аэромагнитных съемок в районе проложения композитного профиля (листы: O-49,50; P-49,50; Q-49,50; R-48, 49,50; S-48,49,50). 
</t>
    </r>
    <r>
      <rPr>
        <b/>
        <sz val="10"/>
        <rFont val="Arial"/>
        <charset val="134"/>
      </rPr>
      <t xml:space="preserve">Построить модель глубинного строения юго-западного борта Сибирского кратона в сечении ретроспективных региональных сейсмических профилей (общая протяженность 2 200 км): 1-ый этап - подготовка комплектов глубинных геофизических разрезов (масштаб 1:1 000 000), в том числе: </t>
    </r>
    <r>
      <rPr>
        <sz val="10"/>
        <rFont val="Arial"/>
        <charset val="134"/>
      </rPr>
      <t xml:space="preserve">дополнить ранее созданную (2024 г.) карту поля силы тяжести масштаба 1: 1 500 000 юго-восточной части Тунгусской синеклизы (листы: Q-47,48 (северная половина), О-47, 48 (южная половина), N-48).
</t>
    </r>
    <r>
      <rPr>
        <b/>
        <sz val="10"/>
        <rFont val="Arial"/>
        <charset val="134"/>
      </rPr>
      <t xml:space="preserve">Построить глубинную геолого-геофизическую модель Новосибирско-Чукотской и Корякско-Камчатской складчатых областей, на основе ранее созданного геофизического атласа глубинного строения Северо-Востока ДФО и специализированных геологических исследований, в том числе: </t>
    </r>
    <r>
      <rPr>
        <sz val="10"/>
        <rFont val="Arial"/>
        <charset val="134"/>
      </rPr>
      <t xml:space="preserve">3D плотностная модель; структурно-кинематическая схема Рарыткинского полигона, созданная на основе комплексного анализа геолого-геофизических моделей по интерпретационным профилям и полевых специализированных структурно-геологических исследований; комплект трансформант на основе структурно-ориентированных атрибутов волнового поля по сети разрезов МОВ-ОГТ (2-ДВ, 2-ДВ-А) для усиления деталей строения земной коры; геолого-геофизические модели (масштаба 1:500 000 - 1:1 500 000) по опорным (2-ДВ, 2-ДВ-А) и интерпретационным профилям.
</t>
    </r>
    <r>
      <rPr>
        <b/>
        <sz val="10"/>
        <rFont val="Arial"/>
        <charset val="134"/>
      </rPr>
      <t>Построить модель строения верхней части земной коры (глубинность 10-15 км) по Тындинскому фрагменту опорного геолого-геофизического профиля 8-ДВ, пересекающему перспективные металлогенические зоны Алдано-Становой провинции Дальневосточного ФО, в том числе создать:</t>
    </r>
    <r>
      <rPr>
        <sz val="10"/>
        <rFont val="Arial"/>
        <charset val="134"/>
      </rPr>
      <t xml:space="preserve"> комплект детальных геофизических разрезов (структурный, геоэлектрический, плотностной) на основе углубленной обработки первичных и ретроспективных геофизических материалов по фрагменту профиля 3-ДВ, пересекающему Тындинский участок (28 ном. листов масштаба 1:200 000); комплект трансформант на основе структурно-ориентированных атрибутов волнового поля по сети ортогональных разрезов МОВ-ОГТ (8-ДВ и 3-ДВ); рабочий макет карты-сводки геопривязанных материалов ретроспективных средне-крупномасштабных аэромагнитных съемок по Тындинскому участку.</t>
    </r>
  </si>
  <si>
    <t>1.2.1.2</t>
  </si>
  <si>
    <t>Создание государственной сети опорных геолого-геофизических профилей, параметрических и сверхглубоких скважин на территории Российской Федерации в 2028-2030 гг.</t>
  </si>
  <si>
    <r>
      <rPr>
        <b/>
        <sz val="10"/>
        <rFont val="Arial"/>
        <charset val="134"/>
      </rPr>
      <t xml:space="preserve">Обеспечить прирост Государственной сети опорных геолого-геофизических профилей территории Российской Федерации: </t>
    </r>
    <r>
      <rPr>
        <sz val="10"/>
        <rFont val="Arial"/>
        <charset val="134"/>
      </rPr>
      <t>в 2028 году 450 тыс. пог. м полевых наблюдений</t>
    </r>
  </si>
  <si>
    <t>1.2.2. Геолого-геофизические работы по обоснованию внешних границ континентального шельфа Российской Федерации, Мировом океане</t>
  </si>
  <si>
    <t>Отчет о проведенных геолого-геофизических работах по обоснованию внешних границ континентального шельфа Российской Федерации, Мировом океане: 2026 г. – 4 единицы; 2027 г. - 4 единицы</t>
  </si>
  <si>
    <t>1.2.2.1.</t>
  </si>
  <si>
    <t>Обработка, интерпретация и обобщение геологической информации в части Амеразийского бассейна за 2001-2023 гг. касающейся вопроса международно-правового оформления внешней границы континентального шельфа Российской Федерации</t>
  </si>
  <si>
    <t>1. Сбор и анализ геологической информации в части Амеразийского бассейна за 2001-2023 гг., а также других материалов, касающихся вопроса международно-правового оформления внешней границы континентального шельфа Российской Федерации (этап 2).
2. Обработка, интерпретация (описание) и обобщение геологической информации в части Амеразийского бассейна за 2001-2023 гг., а также других материалов, касающихся вопроса международно-правового оформления внешней границы континентального шельфа Российской Федерации (этап 2).
3. Подготовка дополнительных материалов для уточнения геологического строения Восточной Арктики, обоснования возраста и вещественного состава сейсмостратиграфических подразделений на основе результатов изучения керна скважин DL-1, DL-2 (2022, «Бавенит», Поднятие Де-Лонга), а также скважин SSD-V2, SSD-V2-2, SSD-V2-3 (2024, «Бавенит», море Лаптевых), донно-каменного материала Арктических поднятий (2012, НИС «Капитан Драницын») и южного окончания хребта Гаккеля (2022, НИС «Янтарь»), и другого геологического материала, полученного в акватории Северного Ледовитого океана, в том числе в ходе экспедиций, выполнявшихся подведомственными учреждениями Роснедр. Проведение дополнительных лабораторно-аналитических исследований геологического материала (керна скважин, донно-каменного материала) (2 этап).</t>
  </si>
  <si>
    <t>1.3. Проведение специальных гравиметрических работ (Работы специального геологического назначения)</t>
  </si>
  <si>
    <t>Прирост среднемасштабной государственной гравиметрической изученности территории Российской Федерации: 2026 г. – 7 000 кв. км.; 
2027 г. – 7 000 кв. км.; 2028 г. – 7 000 кв. км.</t>
  </si>
  <si>
    <t>1.3.1.</t>
  </si>
  <si>
    <t>Проведение в 2026-2028 годах гравиметрических работ масштаба 
1:200 000 на группу листов в пределах Сибирского и Дальневосточного ФО</t>
  </si>
  <si>
    <r>
      <rPr>
        <sz val="10"/>
        <rFont val="Arial"/>
        <charset val="134"/>
      </rPr>
      <t>Подготовительные работы и проектирование, полевые работы: гравиметрическая съемка масштаба 1:200 000 на листах O-54-XIX (Нет-Североуйская площадь) - 4200 кв. км, P-53-V (Менкюлинская площадь) - 2800 кв. км, камеральные работы: составление комплектов гравиметрических карт масштаба 1:200 000 (карты фактического материала, карты аномалий поля силы тяжести в редукции Буге (σ</t>
    </r>
    <r>
      <rPr>
        <sz val="8"/>
        <rFont val="Arial"/>
        <charset val="134"/>
      </rPr>
      <t>пр.</t>
    </r>
    <r>
      <rPr>
        <sz val="10"/>
        <rFont val="Arial"/>
        <charset val="134"/>
      </rPr>
      <t>=2,30 г/см</t>
    </r>
    <r>
      <rPr>
        <vertAlign val="superscript"/>
        <sz val="10"/>
        <rFont val="Arial"/>
        <charset val="134"/>
      </rPr>
      <t>3</t>
    </r>
    <r>
      <rPr>
        <sz val="10"/>
        <rFont val="Arial"/>
        <charset val="134"/>
      </rPr>
      <t>) в абсолютном и условном уровне, карты аномалий поля силы тяжести в редукции Буге (σ</t>
    </r>
    <r>
      <rPr>
        <sz val="8"/>
        <rFont val="Arial"/>
        <charset val="134"/>
      </rPr>
      <t>пр.</t>
    </r>
    <r>
      <rPr>
        <sz val="10"/>
        <rFont val="Arial"/>
        <charset val="134"/>
      </rPr>
      <t>=2,67 г/см</t>
    </r>
    <r>
      <rPr>
        <vertAlign val="superscript"/>
        <sz val="10"/>
        <rFont val="Arial"/>
        <charset val="134"/>
      </rPr>
      <t>3</t>
    </r>
    <r>
      <rPr>
        <sz val="10"/>
        <rFont val="Arial"/>
        <charset val="134"/>
      </rPr>
      <t>) с введенными поправками за рельеф местности в абсолютном и условном уровне) на участки полевых работ.
Составление и подготовка к изданию в электронном виде Государственной гравиметрической карты масштаба 1:200 000 с использованием полевых материалов 2024, 2025 годов и всей имеющейся гравиметрической информации для листа N-53-VIII.</t>
    </r>
  </si>
  <si>
    <t>1.3.2.</t>
  </si>
  <si>
    <t>Составление и подготовка к изданию листов Государственной гравиметрической карты масштаба 
1:200 000 на территории Российской Федерации в 2026-2028 гг.</t>
  </si>
  <si>
    <t>Составление и подготовка к изданию комплектов листов Государственной гравиметрической карты Российской Федерации масштаба 1:200 000 в электронном виде по фондовым материалам и результатам современных гравиметрических съёмок 5 поколения, листы: P-39-III; P-39-IV; Р-51-XXVI; Р-51-XXVII; P-53-XII; R-49-XI, XII; P-54-XXXVI; O-53-XXXIII; O-53-XXXIV; Р-55-XXXI; Q-58-XXIX, XXX; Q-58-XXXV, XXXVI – 12 комплектов.</t>
  </si>
  <si>
    <t xml:space="preserve">Приложение 2 к приказу
Федерального агентства по недропользованию
от   ___________ 2025 г.   № _________  </t>
  </si>
  <si>
    <t>Перечень объектов региональных геолого-геофизических и геолого-съемочных работ по геологическому изучению недр и воспроизводству минерально-сырьевой базы 
в рамках Программы ФП «Геология: возрождение легенды», финансируемых за счёт субсидии на финансовое обеспечение выполнения государственного задания 
Федерального агентства по недропользованию на 2026 год и на плановый период 2027 и 2028 годов
(ФГБУ "Институт Карпинского")</t>
  </si>
  <si>
    <t>Наименование учреждения - исполнителя работ</t>
  </si>
  <si>
    <t>1.1. Проведение региональных геолого-съемочных работ масштаба 
1:200 000 на территории суши Российской Федерации</t>
  </si>
  <si>
    <t>Прирост среднемасштабной геологической изученности территории Российской Федерации и ее континентального шельфа: 
2026 г. – 39 711 кв.км.</t>
  </si>
  <si>
    <t>1.1.1.</t>
  </si>
  <si>
    <r>
      <rPr>
        <sz val="10"/>
        <rFont val="Arial"/>
        <charset val="134"/>
      </rPr>
      <t>Проведение геолого-съемочных работ масштаба 1:200 000 на листах</t>
    </r>
    <r>
      <rPr>
        <b/>
        <sz val="10"/>
        <rFont val="Arial"/>
        <charset val="134"/>
      </rPr>
      <t xml:space="preserve"> R-58-XIX, XX, XXV, XXVI (Ичаткинская площадь)</t>
    </r>
    <r>
      <rPr>
        <sz val="10"/>
        <rFont val="Arial"/>
        <charset val="134"/>
      </rPr>
      <t xml:space="preserve"> в пределах Дальневосточного ФО</t>
    </r>
  </si>
  <si>
    <r>
      <rPr>
        <b/>
        <sz val="10"/>
        <rFont val="Arial"/>
        <charset val="134"/>
      </rPr>
      <t xml:space="preserve">2 этап
Задачи: </t>
    </r>
    <r>
      <rPr>
        <sz val="10"/>
        <rFont val="Arial"/>
        <charset val="134"/>
      </rPr>
      <t>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t>
    </r>
    <r>
      <rPr>
        <b/>
        <sz val="10"/>
        <rFont val="Arial"/>
        <charset val="134"/>
      </rPr>
      <t xml:space="preserve"> </t>
    </r>
    <r>
      <rPr>
        <sz val="10"/>
        <rFont val="Arial"/>
        <charset val="134"/>
      </rPr>
      <t xml:space="preserve">материалов по ретроспективным данным масштабов 1:200 000-1:500 000. 6.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3 003 кв. км; 7.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масштабов 1:200 000-1:500 000. 6. Прирост среднемасштабной геологической изученности территории Российской Федерации и ее континентального шельфа - площадь суши не менее 3 003 кв. км; 7. Информационные квартальные и годовой геологические отчеты о результатах работ по объекту</t>
    </r>
  </si>
  <si>
    <t>1.1.2.</t>
  </si>
  <si>
    <r>
      <rPr>
        <sz val="10"/>
        <rFont val="Arial"/>
        <charset val="134"/>
      </rPr>
      <t xml:space="preserve">Проведение геолого-съемочных работ масштаба 1:200 000 на листах </t>
    </r>
    <r>
      <rPr>
        <b/>
        <sz val="10"/>
        <rFont val="Arial"/>
        <charset val="134"/>
      </rPr>
      <t>Р-57-XIХ, XХ (Аликская площадь)</t>
    </r>
    <r>
      <rPr>
        <sz val="10"/>
        <rFont val="Arial"/>
        <charset val="134"/>
      </rPr>
      <t xml:space="preserve">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</si>
  <si>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предварительных геофизических материалов масштаба 1:200 000 по результатам комплексной аэрогеофизической съемки масштаба 1:50 000. 7.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2 187 кв. км; 8.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комплексная аэрогеофизическая съемка масштаба 1:100 000);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Предварительные геофизические материалы масштаба 1:200 000 по результатам комплексной аэрогеофизической съемки масштаба 1:50 000 7. Прирост среднемасштабной геологической изученности территории Российской Федерации и ее континентального шельфа - площадь суши не менее 2 187 кв. км; 8. Информационные квартальные и годовой геологические отчеты о результатах работ по объекту</t>
    </r>
  </si>
  <si>
    <t>1.1.3.</t>
  </si>
  <si>
    <r>
      <rPr>
        <sz val="10"/>
        <rFont val="Arial"/>
        <charset val="134"/>
      </rPr>
      <t xml:space="preserve">Проведение геолого-съемочных работ масштаба 1:200 000 на листе </t>
    </r>
    <r>
      <rPr>
        <b/>
        <sz val="10"/>
        <rFont val="Arial"/>
        <charset val="134"/>
      </rPr>
      <t>P-56-XXIV (Вилигская площадь)</t>
    </r>
    <r>
      <rPr>
        <sz val="10"/>
        <rFont val="Arial"/>
        <charset val="134"/>
      </rPr>
      <t xml:space="preserve">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</si>
  <si>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предварительных геофизических материалов масштаба 1:200 000 по результатам комплексной аэрогеофизической съемки масштаба 1:50 000. 7.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1 563 кв. км; 8.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комплексная аэрогеофизическая съемка масштаба 1:100 000);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Предварительные геофизические материалы масштаба 1:200 000 по результатам комплексной аэрогеофизической съемки масштаба 1:50 000.7. Прирост среднемасштабной геологической изученности территории Российской Федерации и ее континентального шельфа - площадь суши не менее 1 563 кв. км; 8. Информационные квартальные и годовой геологические отчеты о результатах работ по объекту</t>
    </r>
  </si>
  <si>
    <t>1.1.4.</t>
  </si>
  <si>
    <r>
      <rPr>
        <sz val="10"/>
        <rFont val="Arial"/>
        <charset val="134"/>
      </rPr>
      <t xml:space="preserve">Проведение геолого-съемочных работ масштаба 1:200 000 на листах </t>
    </r>
    <r>
      <rPr>
        <b/>
        <sz val="10"/>
        <rFont val="Arial"/>
        <charset val="134"/>
      </rPr>
      <t>P-56-XXIX, XXX (Джетская площадь)</t>
    </r>
    <r>
      <rPr>
        <sz val="10"/>
        <rFont val="Arial"/>
        <charset val="134"/>
      </rPr>
      <t xml:space="preserve">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</si>
  <si>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предварительных геофизических материалов масштаба 1:200 000 по результатам комплексной аэрогеофизической съемки масштаба 1:50 000. 7.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2 367 кв. км; 8.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комплексная аэрогеофизическая съемка масштаба 1:100 000);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Предварительные геофизические материалы масштаба 1:200 000 по результатам комплексной аэрогеофизической съемки масштаба 1:50 000.7. Прирост среднемасштабной геологической изученности территории Российской Федерации и ее континентального шельфа - площадь суши не менее 2 367 кв. км; 8. Информационные квартальные и годовой геологические отчеты о результатах работ по объекту</t>
    </r>
  </si>
  <si>
    <t>1.1.5.</t>
  </si>
  <si>
    <r>
      <rPr>
        <sz val="10"/>
        <rFont val="Arial"/>
        <charset val="134"/>
      </rPr>
      <t xml:space="preserve">Проведение геолого-съемочных работ масштаба 1:200 000 на листах </t>
    </r>
    <r>
      <rPr>
        <b/>
        <sz val="10"/>
        <rFont val="Arial"/>
        <charset val="134"/>
      </rPr>
      <t>Р-56-XXХIV, XXХV (Нявленгская площадь)</t>
    </r>
    <r>
      <rPr>
        <sz val="10"/>
        <rFont val="Arial"/>
        <charset val="134"/>
      </rPr>
      <t xml:space="preserve">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</si>
  <si>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предварительных геофизических материалов масштаба 1:200 000 по результатам комплексной аэрогеофизической съемки масштаба 1:50 000. 7.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2 170 кв. км; 8.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комплексная аэрогеофизическая съемка масштаба 1:100 000);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Предварительные геофизические материалы масштаба 1:200 000 по результатам комплексной аэрогеофизической съемки масштаба 1:50 000. 7. Прирост среднемасштабной геологической изученности территории Российской Федерации и ее континентального шельфа - площадь суши не менее 2 170 кв. км; 8. Информационные квартальные и годовой геологические отчеты о результатах работ по объекту</t>
    </r>
  </si>
  <si>
    <t>1.1.6.</t>
  </si>
  <si>
    <r>
      <rPr>
        <sz val="10"/>
        <rFont val="Arial"/>
        <charset val="134"/>
      </rPr>
      <t xml:space="preserve">Проведение геолого-съемочных работ масштаба 1:200 000 на листе </t>
    </r>
    <r>
      <rPr>
        <b/>
        <sz val="10"/>
        <rFont val="Arial"/>
        <charset val="134"/>
      </rPr>
      <t>P-54-VII (Нюкуннинская площадь)</t>
    </r>
    <r>
      <rPr>
        <sz val="10"/>
        <rFont val="Arial"/>
        <charset val="134"/>
      </rPr>
      <t xml:space="preserve">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</si>
  <si>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геофизических материалов масштаба 1:200 000 по результатам комплексной аэрогеофизической съемки масштаба 1:50 000.7.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Геофизические материалы масштаба 1:200 000 по результатам комплексной аэрогеофизической съемки масштаба 1:50 000.7. Информационные квартальные и годовой геологические отчеты о результатах работ по объекту</t>
    </r>
  </si>
  <si>
    <t>1.1.7.</t>
  </si>
  <si>
    <r>
      <rPr>
        <sz val="10"/>
        <rFont val="Arial"/>
        <charset val="134"/>
      </rPr>
      <t>Проведение геолого-съемочных работ масштаба 1:200 000 на листах</t>
    </r>
    <r>
      <rPr>
        <b/>
        <sz val="10"/>
        <rFont val="Arial"/>
        <charset val="134"/>
      </rPr>
      <t xml:space="preserve"> P-53-V,VI (Менкюлинская площадь)</t>
    </r>
    <r>
      <rPr>
        <sz val="10"/>
        <rFont val="Arial"/>
        <charset val="134"/>
      </rPr>
      <t xml:space="preserve">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</si>
  <si>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геофизических материалов масштаба 1:200 000 по результатам комплексной аэрогеофизической съемки масштаба 1:50 000.7.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Геофизические материалы масштаба 1:200 000 по результатам комплексной аэрогеофизической съемки масштаба 1:50 000.7. Информационные квартальные и годовой геологические отчеты о результатах работ по объекту</t>
    </r>
  </si>
  <si>
    <t>1.1.8.</t>
  </si>
  <si>
    <r>
      <rPr>
        <sz val="10"/>
        <rFont val="Arial"/>
        <charset val="134"/>
      </rPr>
      <t xml:space="preserve">Проведение геолого-съемочных работ масштаба 1:200 000 на листах </t>
    </r>
    <r>
      <rPr>
        <b/>
        <sz val="10"/>
        <rFont val="Arial"/>
        <charset val="134"/>
      </rPr>
      <t>R-54-XXI, XXII (Омчикандинская площадь)</t>
    </r>
    <r>
      <rPr>
        <sz val="10"/>
        <rFont val="Arial"/>
        <charset val="134"/>
      </rPr>
      <t xml:space="preserve">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</si>
  <si>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2 052 кв. км; 7.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Прирост среднемасштабной геологической изученности территории Российской Федерации и ее континентального шельфа - площадь суши не менее 2 052 кв. км; 7. Информационные квартальные и годовой геологические отчеты о результатах работ по объекту</t>
    </r>
  </si>
  <si>
    <t>1.1.9.</t>
  </si>
  <si>
    <r>
      <rPr>
        <sz val="10"/>
        <rFont val="Arial"/>
        <charset val="134"/>
      </rPr>
      <t>Проведение геолого-съемочных работ масштаба 1:200 000 на листах</t>
    </r>
    <r>
      <rPr>
        <b/>
        <sz val="10"/>
        <rFont val="Arial"/>
        <charset val="134"/>
      </rPr>
      <t xml:space="preserve"> P-51-XXXI, XXXII (Усть-Чарская площадь</t>
    </r>
    <r>
      <rPr>
        <sz val="10"/>
        <rFont val="Arial"/>
        <charset val="134"/>
      </rPr>
      <t>)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</si>
  <si>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предварительных геофизических материалов масштаба 1:200 000 по результатам комплексной аэрогеофизической съемки масштаба 1:50 000. 7.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3 702 кв. км; 8.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комплексная аэрогеофизическая съемка масштаба 1:50 000);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Предварительные геофизические материалы масштаба 1:200 000 по результатам комплексной аэрогеофизической съемки масштаба 1:50 000.7. Прирост среднемасштабной геологической изученности территории Российской Федерации и ее континентального шельфа - площадь суши не менее 3 702 кв. км; 8. Информационные квартальные и годовой геологические отчеты о результатах работ по объекту</t>
    </r>
  </si>
  <si>
    <t>1.1.10.</t>
  </si>
  <si>
    <r>
      <rPr>
        <sz val="10"/>
        <rFont val="Arial"/>
        <charset val="134"/>
      </rPr>
      <t xml:space="preserve">Проведение геолого-съемочных работ масштаба 1:200 000 на листе </t>
    </r>
    <r>
      <rPr>
        <b/>
        <sz val="10"/>
        <rFont val="Arial"/>
        <charset val="134"/>
      </rPr>
      <t>O-51-XIII (Соктокутская площадь)</t>
    </r>
    <r>
      <rPr>
        <sz val="10"/>
        <rFont val="Arial"/>
        <charset val="134"/>
      </rPr>
      <t xml:space="preserve">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</si>
  <si>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геофизических материалов масштаба 1:200 000 по результатам комплексной аэрогеофизической съемки масштаба 1:50 000.7.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1 412 кв. км; 8.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первичным ореолам рассеяния, детализационные наземные геофизические работы);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Геофизические материалы масштаба 1:200 000 по результатам комплексной аэрогеофизической съемки масштаба 1:50 000.7. Прирост среднемасштабной геологической изученности территории Российской Федерации и ее континентального шельфа - площадь суши не менее 1 412 кв. км; 8. Информационные квартальные и годовой геологические отчеты о результатах работ по объекту</t>
    </r>
  </si>
  <si>
    <t>1.1.11.</t>
  </si>
  <si>
    <r>
      <rPr>
        <sz val="10"/>
        <rFont val="Arial"/>
        <charset val="134"/>
      </rPr>
      <t xml:space="preserve">Проведение геолого-съемочных работ масштаба 1:200 000 на листах </t>
    </r>
    <r>
      <rPr>
        <b/>
        <sz val="10"/>
        <rFont val="Arial"/>
        <charset val="134"/>
      </rPr>
      <t>S-46-IX,X (Северо-Шренковская площадь</t>
    </r>
    <r>
      <rPr>
        <sz val="10"/>
        <rFont val="Arial"/>
        <charset val="134"/>
      </rPr>
      <t>) в пределах Сибирского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</si>
  <si>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1:200 000-1:500 000.6.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1 383 кв. км; 7.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Прирост среднемасштабной геологической изученности территории Российской Федерации и ее континентального шельфа - площадь суши не менее 1 383 кв. км; 7. Информационные квартальные и годовой геологические отчеты о результатах работ по объекту</t>
    </r>
  </si>
  <si>
    <t>1.1.12.</t>
  </si>
  <si>
    <r>
      <rPr>
        <sz val="10"/>
        <rFont val="Arial"/>
        <charset val="134"/>
      </rPr>
      <t xml:space="preserve">Проведение геолого-съемочных работ масштаба 1:200 000 на листе </t>
    </r>
    <r>
      <rPr>
        <b/>
        <sz val="10"/>
        <rFont val="Arial"/>
        <charset val="134"/>
      </rPr>
      <t>R-48-XVIII (Меркюнская площадь)</t>
    </r>
    <r>
      <rPr>
        <sz val="10"/>
        <rFont val="Arial"/>
        <charset val="134"/>
      </rPr>
      <t xml:space="preserve"> в пределах Сибирского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</si>
  <si>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1:200 000-1:500 000.6. Информационные квартальные и годовой геологические отчеты о результатах работ по объекту</t>
    </r>
  </si>
  <si>
    <t>1.1.13.</t>
  </si>
  <si>
    <r>
      <rPr>
        <sz val="10"/>
        <rFont val="Arial"/>
        <charset val="134"/>
      </rPr>
      <t xml:space="preserve">Проведение геолого-съемочных работ масштаба 1:200 000 на листе </t>
    </r>
    <r>
      <rPr>
        <b/>
        <sz val="10"/>
        <rFont val="Arial"/>
        <charset val="134"/>
      </rPr>
      <t>N-46-XXХVI (Бийхемская площадь)</t>
    </r>
    <r>
      <rPr>
        <sz val="10"/>
        <rFont val="Arial"/>
        <charset val="134"/>
      </rPr>
      <t xml:space="preserve"> в пределах Сибирского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</si>
  <si>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3 034 кв. км; 7.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маршруты по составлению геологических разрезов, специализированные исследования, геохимические работы (литохимические поиски) по вторичным ореолам рассеяния (завершение работ 2025 года), детализационные наземные геофизические работы (завершение работ 2025 года), горные работы);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Прирост среднемасштабной геологической изученности территории Российской Федерации и ее континентального шельфа - площадь суши не менее 3 034 кв. км; 7. Информационные квартальные и годовой геологические отчеты о результатах работ по объекту</t>
    </r>
  </si>
  <si>
    <t>1.1.14.</t>
  </si>
  <si>
    <r>
      <rPr>
        <sz val="10"/>
        <rFont val="Arial"/>
        <charset val="134"/>
      </rPr>
      <t xml:space="preserve">Проведение геолого-съемочных работ масштаба 1:200 000 на листе </t>
    </r>
    <r>
      <rPr>
        <b/>
        <sz val="10"/>
        <rFont val="Arial"/>
        <charset val="134"/>
      </rPr>
      <t>R-48-XVII (Вюрбюрская площадь)</t>
    </r>
    <r>
      <rPr>
        <sz val="10"/>
        <rFont val="Arial"/>
        <charset val="134"/>
      </rPr>
      <t xml:space="preserve"> в пределах Сибирского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</si>
  <si>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Информационные квартальные и годовой геологические отчеты о результатах работ по объекту</t>
    </r>
  </si>
  <si>
    <t>1.1.15.</t>
  </si>
  <si>
    <r>
      <rPr>
        <sz val="10"/>
        <rFont val="Arial"/>
        <charset val="134"/>
      </rPr>
      <t xml:space="preserve">Проведение геолого-съемочных работ масштаба 1:200 000 на листе </t>
    </r>
    <r>
      <rPr>
        <b/>
        <sz val="10"/>
        <rFont val="Arial"/>
        <charset val="134"/>
      </rPr>
      <t>О-50-Х (Жуинская площадь)</t>
    </r>
    <r>
      <rPr>
        <sz val="10"/>
        <rFont val="Arial"/>
        <charset val="134"/>
      </rPr>
      <t xml:space="preserve"> в пределах Сибирского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</si>
  <si>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(детализационные наземные геофизические работы (завершение работ 2025 года));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Информационные квартальные и годовой геологические отчеты о результатах работ по объекту</t>
    </r>
  </si>
  <si>
    <t>1.1.16.</t>
  </si>
  <si>
    <r>
      <rPr>
        <sz val="10"/>
        <rFont val="Arial"/>
        <charset val="134"/>
      </rPr>
      <t>Проведение геолого-съемочных работ масштаба 1:200 000 на листе</t>
    </r>
    <r>
      <rPr>
        <b/>
        <sz val="10"/>
        <rFont val="Arial"/>
        <charset val="134"/>
      </rPr>
      <t xml:space="preserve"> N-45-XX (Тягунская площадь) </t>
    </r>
    <r>
      <rPr>
        <sz val="10"/>
        <rFont val="Arial"/>
        <charset val="134"/>
      </rPr>
      <t xml:space="preserve"> в пределах Сибирского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</si>
  <si>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6.Обеспечение прироста среднемасштабной геологической изученности территории Российской Федерации и ее континентального шельфа - площадь суши не менее 2 542 кв. км; 7.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детализационные наземные геофизические работы, горные работы);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Прирост среднемасштабной геологической изученности территории Российской Федерации и ее континентального шельфа - площадь суши не менее 2 542 кв. км; 7. Информационные квартальные и годовой геологические отчеты о результатах работ по объекту.</t>
    </r>
  </si>
  <si>
    <t>1.1.17.</t>
  </si>
  <si>
    <r>
      <rPr>
        <sz val="10"/>
        <rFont val="Arial"/>
        <charset val="134"/>
      </rPr>
      <t xml:space="preserve">Проведение геолого-съемочных работ масштаба 1:200 000 на листе </t>
    </r>
    <r>
      <rPr>
        <b/>
        <sz val="10"/>
        <rFont val="Arial"/>
        <charset val="134"/>
      </rPr>
      <t>M-45-IX (Онгудайская площадь)</t>
    </r>
    <r>
      <rPr>
        <sz val="10"/>
        <rFont val="Arial"/>
        <charset val="134"/>
      </rPr>
      <t xml:space="preserve"> в пределах Сибирского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</si>
  <si>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предварительных геофизических материалов масштаба 1:200 000 по результатам комплексной аэрогеофизической съемки масштаба 1:50 000. 7.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1 338 кв. км; 8.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детализационные наземные геофизические работы, горные работы,  комплексная аэрогеофизическая съемка масштаба 1:50 000);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Предварительные геофизические материалы масштаба 1:200 000 по результатам комплексной аэрогеофизической съемки масштаба 1:50 000. 7.Прирост среднемасштабной геологической изученности территории Российской Федерации и ее континентального шельфа - площадь суши не менее 1 338 кв. км; 8. Информационные квартальные и годовой геологические отчеты о результатах работ по объекту</t>
    </r>
  </si>
  <si>
    <t>1.1.18.</t>
  </si>
  <si>
    <r>
      <rPr>
        <sz val="10"/>
        <rFont val="Arial"/>
        <charset val="134"/>
      </rPr>
      <t>Проведение геолого-съемочных работ масштаба 1:200 000 на листах N-51-I, VII</t>
    </r>
    <r>
      <rPr>
        <b/>
        <sz val="10"/>
        <rFont val="Arial"/>
        <charset val="134"/>
      </rPr>
      <t xml:space="preserve"> (Мокла-Колбочинская площадь</t>
    </r>
    <r>
      <rPr>
        <sz val="10"/>
        <rFont val="Arial"/>
        <charset val="134"/>
      </rPr>
      <t>)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</si>
  <si>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предварительных геофизических материалов масштаба 1:200 000 по результатам комплексной аэрогеофизической съемки масштаба 1:100 000. 6.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3 014 кв. км; 7.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комплексная аэрогеофизическая съемка масштаба 1:100 000);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Предварительные геофизические материалы масштаба 1:200 000 по результатам комплексной аэрогеофизической съемки масштаба 1:100 000.7. Прирост среднемасштабной геологической изученности территории Российской Федерации и ее континентального шельфа - площадь суши не менее 3 014 кв. км; 8. Информационные квартальные и годовой геологические отчеты о результатах работ по объекту</t>
    </r>
  </si>
  <si>
    <t>1.1.19.</t>
  </si>
  <si>
    <r>
      <rPr>
        <sz val="10"/>
        <rFont val="Arial"/>
        <charset val="134"/>
      </rPr>
      <t xml:space="preserve">Проведение геолого-съемочных работ масштаба 1:200 000 на листах </t>
    </r>
    <r>
      <rPr>
        <b/>
        <sz val="10"/>
        <rFont val="Arial"/>
        <charset val="134"/>
      </rPr>
      <t xml:space="preserve">O-55-I, II (Иня-Каванская площадь) </t>
    </r>
    <r>
      <rPr>
        <sz val="10"/>
        <rFont val="Arial"/>
        <charset val="134"/>
      </rPr>
      <t>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</si>
  <si>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геофизических материалов масштаба 1:200 000 по результатам комплексной аэрогеофизической съемки масштаба 1:100 000. 7.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3 552 кв. км; 8.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Подготовка геофизических материалов масштаба 1:200 000 по результатам комплексной аэрогеофизической съемки масштаба 1:100 000.7. Прирост среднемасштабной геологической изученности территории Российской Федерации и ее континентального шельфа - площадь суши не менее 3 552 кв. км; 8. Информационные квартальные и годовой геологические отчеты о результатах работ по объекту</t>
    </r>
  </si>
  <si>
    <t>1.1.20.</t>
  </si>
  <si>
    <r>
      <rPr>
        <sz val="10"/>
        <rFont val="Arial"/>
        <charset val="134"/>
      </rPr>
      <t xml:space="preserve">Проведение геолого-съемочных работ масштаба 1:200 000 на листах  </t>
    </r>
    <r>
      <rPr>
        <b/>
        <sz val="10"/>
        <rFont val="Arial"/>
        <charset val="134"/>
      </rPr>
      <t>O-49-XXX, XXXVI (Конкудера-Муякамская площадь</t>
    </r>
    <r>
      <rPr>
        <sz val="10"/>
        <rFont val="Arial"/>
        <charset val="134"/>
      </rPr>
      <t>) в пределах Сибирского и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</si>
  <si>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геофизических материалов масштаба 1:200 000 по результатам комплексной аэрогеофизической съемки масштаба 1:100 000.7.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Геофизические материалы масштаба 1:200 000 по результатам комплексной аэрогеофизической съемки масштаба 1:100 000.7. Информационные квартальные и годовой геологические отчеты о результатах работ по объекту</t>
    </r>
  </si>
  <si>
    <t>1.1.21.</t>
  </si>
  <si>
    <r>
      <rPr>
        <sz val="10"/>
        <rFont val="Arial"/>
        <charset val="134"/>
      </rPr>
      <t>Проведение геолого-съемочных работ масштаба 1:200 000 на листах</t>
    </r>
    <r>
      <rPr>
        <b/>
        <sz val="10"/>
        <rFont val="Arial"/>
        <charset val="134"/>
      </rPr>
      <t xml:space="preserve"> N-50-VI, XII (Джемку-Олекминская площадь)</t>
    </r>
    <r>
      <rPr>
        <sz val="10"/>
        <rFont val="Arial"/>
        <charset val="134"/>
      </rPr>
      <t xml:space="preserve">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</si>
  <si>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предварительных геофизических материалов масштаба 1:200 000 по результатам комплексной аэрогеофизической съемки масштаба 1:25 000.7.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3 040 кв. км; 8.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комплексная аэрогеофизическая съемка масштаба 1:100 000);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1:200 000-1:500 000.6. Подготовка предварительных геофизических материалов масштаба 1:200 000 по результатам комплексной аэрогеофизической съемки масштаба 1:25 000. 7. Прирост среднемасштабной геологической изученности территории Российской Федерации и ее континентального шельфа - площадь суши не менее 3 040 кв. км; 8. Информационные квартальные и годовой геологические отчеты о результатах работ по объекту</t>
    </r>
  </si>
  <si>
    <t>1.1.22.</t>
  </si>
  <si>
    <r>
      <rPr>
        <sz val="10"/>
        <rFont val="Arial"/>
        <charset val="134"/>
      </rPr>
      <t xml:space="preserve"> Проведение геолого-съемочных работ масштаба 1:200 000 на листах </t>
    </r>
    <r>
      <rPr>
        <b/>
        <sz val="10"/>
        <rFont val="Arial"/>
        <charset val="134"/>
      </rPr>
      <t>O-54-XIII, XIX (Нет-Североуйская площадь)</t>
    </r>
    <r>
      <rPr>
        <sz val="10"/>
        <rFont val="Arial"/>
        <charset val="134"/>
      </rPr>
      <t xml:space="preserve"> в пределах Дальневосточного ФО</t>
    </r>
  </si>
  <si>
    <r>
      <rPr>
        <b/>
        <sz val="10"/>
        <rFont val="Arial"/>
        <charset val="134"/>
      </rPr>
      <t xml:space="preserve">2 этап
Задачи: </t>
    </r>
    <r>
      <rPr>
        <sz val="10"/>
        <rFont val="Arial"/>
        <charset val="134"/>
      </rPr>
      <t xml:space="preserve">1. Составление предварительного авторского варианта комплекта Госгеолкарты-200/2 в цифровом (ГИС-формате) и аналоговом виде, на основе геологического доизучения площади масштаба 1:200 000; 2. Предварительное уточнение особенностей геологического строения и закономерностей размещения полезных ископаемых; 3. Уточнение предварительных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Предварительное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Подготовка геофизических материалов по ретроспективным данным масштабов 1:200 000-1:500 000. 6. Подготовка геофизических материалов масштаба 1:200 000 по результатам комплексной аэрогеофизической съемки масштаба 1:100 000.7. Обеспечение прироста среднемасштабной геологической изученности территории Российской Федерации и ее континентального шельфа - площадь суши не менее 3 352 кв. км; 8. Составление квартальных и годового информационных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(геологические и поисковые маршруты, специализированные исследования, геохимические работы (литохимические поиски) по вторичным ореолам рассеяния, детализационные наземные геофизические работы, комплексная аэрогеофизическая съемка масштаба 1:100 000 (завершение работ 2025 года)); 3. Лабораторные работы (пробоподготовка, химико-аналитические (ICP-MS, AAS, РСФА и другие), минералогические, изотопно-геохронологические и другие исследования).
</t>
    </r>
    <r>
      <rPr>
        <b/>
        <sz val="10"/>
        <rFont val="Arial"/>
        <charset val="134"/>
      </rPr>
      <t>Ожидаемые геологические результаты:</t>
    </r>
    <r>
      <rPr>
        <sz val="10"/>
        <rFont val="Arial"/>
        <charset val="134"/>
      </rPr>
      <t xml:space="preserve"> 1. Предварительный авторский вариант комплекта Госгеолкарты-200/2 в цифровом (ГИС-формате) и аналоговом виде на основе геологического доизучения площади масштаба 1:200 000; 2. Предварительно уточненные особенности геологического строения и закономерностей размещения полезных ископаемых; 3. Уточненные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Предварительные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Геофизические материалы по ретроспективным данным масштабов 1:200 000-1:500 000. 6.  Геофизические материалы масштаба 1:200 000 по результатам комплексной аэрогеофизической съемки масштаба 1:100 000.7. Прирост среднемасштабной геологической изученности территории Российской Федерации и ее континентального шельфа - площадь суши не менее 3 352 кв. км; 8. Информационные квартальные и годовой геологические отчеты о результатах работ по объекту</t>
    </r>
  </si>
  <si>
    <t>1.1.23.</t>
  </si>
  <si>
    <t>Проведение геолого-съемочных работ масштаба 1:200 000 на площадях федерального проекта "Геология: возрождение легенды" (3 этап) (резерв)</t>
  </si>
  <si>
    <r>
      <rPr>
        <b/>
        <sz val="10"/>
        <rFont val="Arial"/>
        <charset val="134"/>
      </rPr>
      <t xml:space="preserve">1-3 этапы
Задачи: </t>
    </r>
    <r>
      <rPr>
        <sz val="10"/>
        <rFont val="Arial"/>
        <charset val="134"/>
      </rPr>
      <t xml:space="preserve">1. Составление  авторского варианта комплекта Госгеолкарты-200/2 в цифровом (ГИС-формате) и аналоговом виде, на основе геологического доизучения площади масштаба 1:200 000; 2.  Уточнение особенностей геологического строения и закономерностей размещения полезных ископаемых; 3. Создание прогнозно-поисковых моделей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Выделение перспективных площадей (объектов) в ранге рудного района, узла, поля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Составление геофизической основы (материалов) масштаба 1:200 000. 6. Обеспечение прироста среднемасштабной геологической изученности территории Российской Федерации и ее континентального шельфа; 7. Составление геологических отчетов о результатах работ по объекту.
</t>
    </r>
    <r>
      <rPr>
        <b/>
        <sz val="10"/>
        <rFont val="Arial"/>
        <charset val="134"/>
      </rPr>
      <t xml:space="preserve">Основные виды и методы решения геологических задач: </t>
    </r>
    <r>
      <rPr>
        <sz val="10"/>
        <rFont val="Arial"/>
        <charset val="134"/>
      </rPr>
      <t xml:space="preserve">1. Камеральные работы; 2. Полевые работы; 3. Лабораторные работы.
</t>
    </r>
    <r>
      <rPr>
        <b/>
        <sz val="10"/>
        <rFont val="Arial"/>
        <charset val="134"/>
      </rPr>
      <t>Ожидаемые геологические результаты:</t>
    </r>
    <r>
      <rPr>
        <sz val="10"/>
        <rFont val="Arial"/>
        <charset val="134"/>
      </rPr>
      <t xml:space="preserve"> 1. Авторский вариант комплекта Госгеолкарты-200/2 в цифровом (ГИС-формате) и аналоговом виде на основе геологического доизучения площади масштаба 1:200 000; 2. Уточненные особенности геологического строения и закономерностей размещения полезных ископаемых; 3. Прогнозно-поисковые модели потенциально перспективных рудных районов, узлов с объектами основных рудно-формационных типов ТПИ, проявленных в пределах листов, в текстовом и графическом вариантах как основы для выделения площадей, перспективных для дальнейшего геологического изучения; 4. Перспективные площади (объекты) в ранге минерагенических таксонов рудного района, узла, поля, выделенные на основе полевых и камеральных работ на опорных (детализационных) участках  с предварительной оценкой возможности выявления в их пределах различных полезных ископаемых; 5. Геофизическая основа (материалы) масштаба 1:200 000. 6. Прирост среднемасштабной геологической изученности территории Российской Федерации и ее континентального шельфа ; 7. Геологические отчеты о результатах работ по объекту</t>
    </r>
  </si>
  <si>
    <t xml:space="preserve">Приложение 3 к приказу
Федерального агентства по недропользованию
от   ___________ 2025 г.   № _________  </t>
  </si>
  <si>
    <t>Перечень тематических и опытно-методических работ, связанных с геологическим изучением недр, 
финансируемых за счет субсидии на финансовое обеспечение выполнения государственного задания 
Федерального агентства по недропользованию на 2026 год и на плановый период 2027 и 2028 годов
(ФГБУ "Институт Карпинского")</t>
  </si>
  <si>
    <t>Наименование работы, показатель, характеризующий содержание работы</t>
  </si>
  <si>
    <t>Сроки проведения работ (год,кв.)</t>
  </si>
  <si>
    <t xml:space="preserve">Предельный объем финансового обеспечения на объект, в тыс.руб </t>
  </si>
  <si>
    <t xml:space="preserve">Плановый объем финансового обеспечения на 2026 год, в тыс.руб </t>
  </si>
  <si>
    <t xml:space="preserve">Плановый объем финансового обеспечения на 2027 год, в тыс.руб </t>
  </si>
  <si>
    <t xml:space="preserve">Плановый объем финансового обеспечения на 2028 год, в тыс.руб </t>
  </si>
  <si>
    <t xml:space="preserve">Краткое содержание
технического (геологического) задания на 2026 год по темам.
Показатель объема работы.
</t>
  </si>
  <si>
    <t>1. Тематические и опытно-методические работы, связанные с геологическим изучением недр, всего:</t>
  </si>
  <si>
    <r>
      <rPr>
        <b/>
        <sz val="10"/>
        <rFont val="Arial"/>
        <charset val="134"/>
      </rPr>
      <t>1.1. Тематические и опытно-методические работы, связанные с геологическим изучением недр</t>
    </r>
    <r>
      <rPr>
        <b/>
        <sz val="10"/>
        <rFont val="Arial"/>
        <charset val="134"/>
      </rPr>
      <t>:</t>
    </r>
  </si>
  <si>
    <t>Количество отчетов: 2026 г. - 4 шт., 2027 г. - 4 шт., 2028 г. - 4 шт.</t>
  </si>
  <si>
    <t xml:space="preserve">Тематические и опытно-методические работы по обеспечению комплексного сопровождения геологического изучения недр и воспроизводства минерально-сырьевой базы Российской Федерации, континентального шельфа в 2026-2028 гг.
 </t>
  </si>
  <si>
    <t>1. Прогнозно-аналитические и геолого-экономические исследования, связанные с региональным геологическим изучением недр территории Российской Федерации и ее континентального шельфа, включающие:</t>
  </si>
  <si>
    <t>1.1. Оценка состояния и результатов региональных геолого-геофизических и геологосъемочных работ на территории Российской Федерации в 2026 г., анализ качества и достаточности геолого-картографической продукции (включающей результаты геологического картографирования масштабов 1:2 500 000, 1:1 000 000 и 1:200 000, геофизические работы) для формирования фонда перспективных объектов для постановки крупномасштабных региональных и поисковых работ. Подготовка предложений по повышению качества и прогнозной-эффективности геолого-картографической продукции по результатам региональных геолого-геофизических и геологосъемочных работ:
- предложения по повышению качества конечной геолого-картографической продукции;
- рекомендации по использованию (внедрению) геолого-картографической продукции, методических и иных документов по вопросам регионального геологического изучения территории и континентального шельфа Российской Федерации;
- предложения по оптимизации процесса апробации геолого-картографической продукции;
-  аналитические справки, экспертные заключения, документы по совершенствованию стратиграфической классификации, терминологии и номенклатуры, 
-  методические документы по совершенствованию стратиграфической классификации, терминологии и номенклатуры (Постановления МСК и его постоянных комиссий, рекомендации по выбору, описанию и утверждению глобальных и дополнительных стратотипов (гипостратотипов-«серебряных гвоздей») ярусов ОСШ/МСШ и региональных стратотипов ярусных границ на территории России, их практическое применение (на примере подготовленных к утверждению МСК региональных стратотипов ярусов ордовика), Общая стратиграфическая шкала, утвержденная МСК).</t>
  </si>
  <si>
    <t xml:space="preserve">1.2. Оценка достижений отечественной и зарубежной геологии и смежных наук в области стратиграфии, петрологии, изотопной геохимии, четвертичной геологии, прогнозно-минерагенических, поисково-оценочных, геолого-геофизических и геоэкологических исследований; подбор, раскрытие фондов опубликованного геологического материала и анализ опубликованной геологической информации:
- ежегодный (2026 г.) и сводный (2022-2026 гг.) электронные каталоги опубликованной специальной (периодической, монографической, картографической и инструктивно-методической) информации по геологическому изучению недр;
- электронный каталог комплектов геологических карт масштаба 1:1 000 000 и 1:200 000, составленных до 1991 года на территории стран СНГ (Армении, Беларуси, Таджикистана);
- макет аналитического обзора опубликованной специальной (периодической, монографической, картографической и инструктивно-методической) информации по геологическому изучению недр для мониторинга государственно-геологического картографирования масштаба 1:2 500 000 и региональных геолого-составительских работ ГК-200/2 и ГК-1000/3 на территории Российской Федерации.
 </t>
  </si>
  <si>
    <t xml:space="preserve">1.3. Аналитические материалы за 2026 г., включающие оценку состояния прогнозных ресурсов категории Р3 и минерагенического потенциала полезных ископаемых территории Российской Федерации и ее континентального шельфа с вынесением данных на интерактивную карту (в виде картографического сервиса и веб-приложения) размещения перспективных объектов с оцененными прогнозными ресурсами категории Р3 и минерагеническим потенциалом, в т.ч.:
- систематизированные данные о перспективных участках недр с оцененными прогнозными ресурсами категории РЗ, выделенных в 2026г. (в т.ч. экспертиза, пополнение перечней перспективных участков недр, ведение интерактивной карты);
-  перечень перспективных объектов, подготовленный на основе переоценки перспективных площадей с авторскими прогнозными ресурсами твердых полезных ископаемых выявленных в результате проведения региональных работ в период 2010-2015 гг;
- участки недр с апробированными прогнозными ресурсами категории Р3, подготовленные на основе переоценки перспективных площадей с авторскими прогнозными ресурсами твердых полезных ископаемых, выявленных в результате проведения региональных работ в период 2005-2015гг. в  пределах  современных территорий опережающего развития в Уральском, Сибирском и Дальневосточном ФО (не менее 15 штук);
- материалы подготовленные для апробации  результатов оценки прогнозных ресурсов категории Р3 Комиссией Федерального агентства по недропользованию </t>
  </si>
  <si>
    <t>1.4. Документы и справки по приоритетным направлениям регионального геологического изучения недр на средне- и долгосрочную перспективу в части региональных геолого-геофизических и геологосъемочных работ на территории Российской Федерации и ее континентального шельфа за 2026 г. Предложения к перечням участков недр для регионального среднемасштабного и крупномасштабного геологического изучения недр на период до 2035 г. Оценка ожидаемых геологических результатов с геолого-картографическим и прогнозно-минерагеническим обоснованием, в том числе:
- оперативная информация, справки о реализации мероприятий и показателей подпрограммы «Воспроизводство минерально-сырьевой базы, геологическое изучение недр» ГП РФ ВИПР по региональному изучению недр за 2026 г.;
- аналитические материалы по результатам регионального геологического изучения недр в 2026 г.;
- экспертные заключения по объектам программы работ по территориям субъектов Российской Федерации и предложения к проекту годовой (2027 г.) программы работ по региональному геологическому изучению недр;
- предложения к постановке объектов региональных геолого-геофизических и геологосъемочных работ, финансируемых за счет субсидии на финансовое обеспечение выполнения государственных заданий Федерального агентства по недропользованию;
- предложения по актуализации разделов ГП РФ ВИПР и формированию «Перечня участков недр в целях регионального геологического изучения недр, осуществляемого за счет средств федерального бюджета, на период до 2035 года», включающего объекты среднемасштабных и крупномасштабных работ;
- предложения к перечню участков недр по региональному геологическому изучению недр масштаба 1:50 000, осуществляемого за счет собственных средств пользователей недр на 2027 год и плановый период 2028 и 2029 годов, сопровождаемых краткими обоснованиями</t>
  </si>
  <si>
    <t>2. Опытно-методические работы, включающие геолого-технологические исследования, связанные с региональным геологическим изучением недр территории Российской Федерации и ее континентального шельфа:</t>
  </si>
  <si>
    <t>2.1. Подготовленные (усовершенствованные) и апробированные на НРС Роснедра новые технологические решения, практические руководства и пособия по региональному геологическому изучению недр, в рамках выполнения полевых геолого-съемочных работ, разномасштабных геохимических и геофизических исследований, аэросъемок; комплексной обработки и интерпретации геолого-геофизических, геохимических и гиперспектральных данных (масштабов 1:2 500 000, 1:1 000 000 и 1:200 000), сопутствующие структурированные массивы геологической информации, в том числе:</t>
  </si>
  <si>
    <t>2.1.1. Практические руководства по региональному геологическому изучению недр в рамках выполнения полевых геологосъемочных работ, разномасштабных геохимических и геофизических исследований, аэросъемок</t>
  </si>
  <si>
    <t>1) практическое пособие по перемаркировке и кодированию углей Донецкого угольного бассейна в пределах Донецкой и Луганской Народных Республик по ГОСТ 25543-2013 «Угли бурые, каменные и антрациты. Классификация по генетическим и технологическим параметрам», 1 этап:
- аналитический обзор состояния оценки марочного состава углей Донецкого угольного бассейна в пределах ДНР и ЛНР с характеристиками вещественно-петрографического состава, метаморфизма и свойств углей, включающий сопоставление классификаций по ГОСТ 25543-2013 и ДСТУ 3472- 96 и результаты оценки взаимосвязей между значениями генетических и технологических параметров в целях прогнозирования недостающих данных для маркировки и кодирования донецких углей по ГОСТ 25543-2013.
- структура и содержание разделов макета практического пособия по перемаркировке и кодированию углей Донецкого угольного бассейна в пределах Донецкой и Луганской Народных Республик по ГОСТ 25543-2013 «Угли бурые, каменные и антрациты. Классификация по генетическим и технологическим параметрам».</t>
  </si>
  <si>
    <t xml:space="preserve">2) усовершенствованное "Практическое руководство по использованию отечественных технологических решений импортозамещения для подготовки полистных комплектов ГК-200/2-1000/3", 1 этап:
- аналитический обзор использования отечественных технологий геологического картосоставления для подготовки комплектов Госгеолкарты-200 и Госгеолкарты-1000, 
- усовершенствованные средства специализированного геологического оформления, предложения по оптимизации процесса картосоставления  </t>
  </si>
  <si>
    <t>2.1.2. Формирование структурированных массивов геологической информации регионального геологического изучения:</t>
  </si>
  <si>
    <t>1) структурированный массив геологической информации системы мониторинга материалов сводной геолого-картографической основы России (Национальный геолого-картографический ресурс "Цифровой двойник недр России"), в том числе в 2026г.:
- усовершенствованные технологические решения для ведения раздела "Геологические памятники России";
- усовершенствованные макеты и структуры электронных справок МСБ;
- макет персонализированного интерфейса доступа к геологическим данным для различных категорий пользователей;
- макет сводного массива геологических объектов базовых покрытий цифровых Государственных геологических карт масштаба 1:200 000-1:1 000 000, включая прототипы средств формализации и поиска данных, проекты методических решений и технологий по унификации описаний геологических объектов для различных масштабных уровней ГК-200/2 (200 комплектов) и ГК-1000 (50 комплектов).</t>
  </si>
  <si>
    <t>2) структурированный массив геологической информации сводных и обзорных карт геологического содержания м-ба 1:2500 000, в том числе в 2026г.:
-  базовый набор карт территории Российской Федерации и ее континентального шельфа (геологическая, карта четвертичных образований, тектоническая, металлогеническая, карты физических полей) в актуализированной в соответствии с Практическим руководством 2025 г. структуре;
- специализированный набор карт геологического содержания территории России с учетом прилегающих трансграничных территорий стран СНГ и полярных регионов (в составе: карта геологических памятников и особо охраняемых природных территорий, геологических коллекций и образцов, изученности различными поколениями геологических карт масштаба 1:200 000 -1:1 000 000, включая средства их ведения), комплекты сводных геофизических карт (территория Циркумполярной Арктики - Карта аномального магнитного поля в редукции Фая, редукции Буге, карта аномалий силы тяжести, трансформанты, карты использованных материалов; территории стран СНГ - Карта аномального магнитного поля в редукции Буге, Карта аномалий силы тяжести);  комплекты разномасштабных цифровых топографических основ и карт инфраструктуры прилегающих трансграничных территорий стран СНГ, подготовленные для геологического картосоставления;
- усовершенствованная структура интерактивной карты техногенных образований, обеспеченная расширенными средствами ввода информации, интегрированная с отраслевыми централизованными ресурсами;
- усовершенствованные средства ведения и публикации карт, в т.ч. для обеспечения эффективного использования импортозамещенных технологий.</t>
  </si>
  <si>
    <t>3) структурированный массив геологической информации Государственных геологических карт масштаба 
1:1 000 000 территории Российской Федерации и ее континентального шельфа, обеспеченный механизмами ведения (мониторинга) электронных карт, в том числе в 2026 г.: 
- усовершенствованные технологические элементы загрузки, расширенного редактирования (в т.ч. с учетом топологической целостности), визуализации и оформления геологических карт, формирования печатных макетов комплектов Госгеолкарты-1000;
- средства мониторинга и представления данных по полезным ископаемым для обеспечения аналитических запросов;
- расширенные средства представления и отображения в составе ЕГКМ сводных-обзорных карт  (карта ООПТ, карта лицензирования);
- технологические решения по формированию производных карт, подготовленных на основе данных мониторинга;
- доработанная технология ведения блока полезных ископаемых для учета новых данных, формируемых в рамках ГКМиП ПИ и государственного геологического картографирования, обеспеченная средствами загрузки, поиска и анализа данных;
- макет методических решений по генерализации карт и мониторингу сводной геологической основы России масштаба 1:2 500 000.</t>
  </si>
  <si>
    <t>4) структурированный массив геологической информации первичных геологических и геохимических данных ГК-200/2- ГК-1000/3 (карта фактического материала, ЦМПД), в том числе в 2026 г.:
-  усовершенствованная технология SherpaDesktop, обеспеченная формами и инструментами заполнения первичных данных;
- ЦМПД, пополненный первичными данными по листам мониторинга ГК-1000;
-  технологические механизмы формирования,  актуализации и картографического представления данных геологических коллекций и образцов;
-  актуализированное практическое руководство по использованию ресурса.</t>
  </si>
  <si>
    <t xml:space="preserve">5) структурированный информационный ресурс полимасштабной геофизической картографической информации на территорию России и ее континентального шельфа (ИР ПГКИ РФ), 1 этап, в том числе:
- структурированные массивы данных аномальных магнитного и гравитационного полей (АМП, АГП) масштабов 1:200 000-1:1 000 000 территории России и прилегающих акваторий в пределах  Дальневосточного и Сибирского ФО (284 листа АМП масштаба 1:200 000 и 126 листов гравиметрических карт масштаба 1:200 000);
- структурированные массивы данных АМП и АГП масштабов 1:200 000 в пределах Луганской и Донецкой народных республик, Запорожской и Херсонской областей Российской Федерации (6 листов карт графиков АМП и 3 листа гравиметрических карт масштаба 1:200 000);
- структурированный массив исходных данных современных цифровых аэромагнитных (АМС), аэрогравиметрических съемок (АГМ), аэроэлектроразведочных (АЭР) и аэрогаммаспектрометрических съемок (АГСМ) разных масштабов в масштабах съемок (маршрутные, матричные, сеточные материалы (гриды) по 4-м участкам съёмок.
- структурированные массивы крупномасштабных данных АМС, АГСМ, АЭР и наземной гравиметрической съёмки (ГС) в виде матричных и  сеточных (гриды) моделей (20  цифровых моделей и цифровых карт из ГФО-200);
- специализированный набор данных в виде: структурированного массива по маршрутам опорной региональной картографической сети (10 маршрутов масштаба 1:200 000) и сеточной модели (2,5×2,5км) нормального магнитного поля Земли Тн ВСЕГЕИ-65 масштаба 1:2 500 000
</t>
  </si>
  <si>
    <t>2.1.3. Технологические решения для выполнения полевых геологосъемочных работ, разномасштабных геохимических и геофизических исследований, аэросъемок; комплексной обработки и интерпретации геолого-геофизических, геохимических и гиперспектральных данных</t>
  </si>
  <si>
    <t xml:space="preserve"> </t>
  </si>
  <si>
    <t>1) модернизированная технология полевой документации «Sherpa», включающая:
- блок Sherpa-MPP по обеспечению предполевой подготовки и камеральной обработки данных;
- макет практического руководства по передаче в ЕФГИ баз данных первичных наблюдений, формируемых в результате работ по государственному геологическому картографированию;
- расширенную модель данных Sherpa для применения технологии при выполнении поисковых и поисково-оценочных работ;
- англоязычный вариант мобильной версии, специализированные разделы для обеспечения документирования геохимического опробования, формализованные словари;
- актуализированную техническую документацию и практические рекомендации по применению технологии.</t>
  </si>
  <si>
    <t>2) технологические решения по дистанционному изучению массивов горных пород на больших глубинах геотермическими методами, 1 этап:
- элементы технологических решений по созданию карт тепловых полей по разновременным и разносезонным тепловым космическим снимкам (ТКС): LANDSAT, NOAA(AVHRR), Terra(MODIS), ASTER
- карты тепловых полей по ТКС, на примере полигона в пределах Чукотки.</t>
  </si>
  <si>
    <t>3) система полевого определения горных пород и руд на базе технологий глубинного машинного обучения, интегрированная с отечественными технологическими решениями, 1 этап.
- макет технологии полевого определения горных пород и руд  с использованием мобильных устройств;
- структурированный массив фотограмметрических характеристик и петрологических описаний горных пород и руд.</t>
  </si>
  <si>
    <t>4) интегрированные алгоритмы глубинного машинного обучения на базе генеративных моделей для автоматизированного семантического распознавания и классификации картируемых геологических подразделений с целью повышения детальности, достоверности и оперативности региональных геологических исследований и прогноза ПИ.</t>
  </si>
  <si>
    <t>5) актуализированная методология выделения участков недр, перспективных на выявление гидротермальных месторождений на основе применения пространственно-статистических методов при производстве Мониторинга Государственной геологической карты масштаба 1:1 000 000 территории Российской Федерации и её континентального шельфа, 1 этап:
- геолого-генетические и многофакторные геолого-прогнозные модели золото-медно-порфировых; эпитермальных золото-серебряных, медно-колчеданных и ликвационных медно-никелевых месторождений;
- комплекс физико-геологических факторов контроля оруденения для типовых рудных объектов Конкудера-Муякамской площади;
- пилотные нейросетевые модели распознавания зон эпигенеза по комплексу аэрогамма-спектрометрических и мультиспектральных данных;
- доработанные по результатам апробации алгоритмы обработки массивов геоданных и проведения автоматизированного прогноза золоторудной минерализации;
- комплекс технологических решений для обеспечения моделирования и автоматизированного прогноза оруденения.</t>
  </si>
  <si>
    <t>2.1.4. Аналитические обзоры по использованию передовых технологий для решения задач регионального геологического изучения недр и прогноза твердых полезных ископаемых:</t>
  </si>
  <si>
    <t>1) аналитические материалы по технологиям геологического картопостроения используемым при подготовке мелкомасштабных, сводных и обзорных карт на крупные георегионы (Куба - 2 этап, Монголия - 1 этап), включая информационно-аналитический обзор по геологическому строению и закономерностям размещения основных видов полезных ископаемых; комплект унифицированных цифровых геолого-картографических материалов обзорного и мелкого масштабов по геологии и полезным ископаемым; кадастры месторождений полезных ископаемых.</t>
  </si>
  <si>
    <t>2.2. Подготовленные (усовершенствованные) и апробированные на НРС Роснедра новые геолого-технологические решения, практические руководства и пособия в рамках стратиграфического, минералогического, петрологического, изотопно-геохимического сопровождения регионального геологического изучения недр и для обеспечения повышения качества государственного геологического картографирования масштабов 1:2 500 000, 1:1 000 000, 1:200 000, в том числе:</t>
  </si>
  <si>
    <t>2.2.1.Интегрированная стратиграфическая основа территории Российской Федерации для задач мониторинга государственной геологической карты масштаба 1:1 000 000, ГСР-200, в том числе:</t>
  </si>
  <si>
    <t>1) актуализированная региональная стратиграфическая схема, интегрированная в Легенду  Крымско-Черноморской (Крымской) серии листов Госгеолкарты-200/2. 
- обновленная стратиграфическая основа, включающая комплекты корреляционных стратиграфических схем, схем структурно-формационного (фациального) районирования и объяснительных записок для докембрия и фанерозоя территории Крымско-Черноморской (Крымской) серии листов Госгеолкарты-200/2. 
- актуализированная Легенда Крымско-Черноморской (Крымской) серии листов, апробированная в НРС Роснедра.</t>
  </si>
  <si>
    <t>2) Создание Легенды Нижнеднепровской серии листов Госгеолкарты-200/2, 1 этап, в т.ч.: 
Подготовка макета региональной стратиграфической схемы как основы Легенды Нижнеднепровской серии листов Госгеолкарты-200/2:
- стратиграфическая основа, включающая комплекты макетов рабочих стратиграфических схем, схем структурно-формационного (фациального) районирования и разделов объяснительной записки для докембрия и фанерозоя территории Нижнеднепровской серии листов Госгеолкарты-200/2</t>
  </si>
  <si>
    <t>3. Опытно-методические работы, включающие лабораторно-аналитические исследования, связанные с региональным геологическим изучением недр территории Российской Федерации и ее континентального шельфа:</t>
  </si>
  <si>
    <t>3.1. Подготовленные (усовершенствованные), апробированные новые технологические решения с целью повышения качества и достоверности определений концентраций химических элементов и локального изотопного и люминесцентного датирования реперных геологических объектов. Составление практических пособий и руководств по их применению, в т.ч.:</t>
  </si>
  <si>
    <t>3.1.1. Практические пособия и руководства по использованию новых лабораторно-аналитических методов, связанных с региональным геологическим изучением недр:</t>
  </si>
  <si>
    <t>1) практические рекомендации по использованию нового минерала-геохронометра – ксенотима (YPO4) для расширения номенклатуры датируемых геологических обстановок и объектов, включая осадочные и слабометаморфизованные породы, 1 этап:
- макет методики локального U-Th-Pb изотопного датирования и определения индикаторных микроэлементов нового минерала-геохронометра ксенотим различного генезиса с помощью вторично-ионной масс-спектрометрии высокого разрешения (ВИМС SHRIMP-IIe);
-  макет методики минералогической подготовки образцов минерала-геохронометра ксенотим к локальным изотопно-геохимическим исследованиям, включая сепарацию зерен ксенотима из образцов вмещающих его пород, подготовку специальных препаратов (тонкие срезы пород) с сохранением идиоморфных кристаллов аутигенного ксенотима (&lt;5-10 мкм);
- аннотированный электронный каталог рабочей коллекции, включающий результаты петрологического, минералогического и изотопно-геохимического анализа образцов пород различного генезиса, содержащих минерал-геохронометр ксенотим; данные определения возраста изученного ксенотима и сосуществующих минеральных фаз (циркон, монацит).</t>
  </si>
  <si>
    <t>2) практическое пособие для определения минерального состава горных пород и руд на микроскопе VEGA 3 TESCAN с использованием программного модуля «Aztec Mineral», в т.ч.:
- аннотированный электронный каталог с результатами минералогического анализа образцов эталонной коллекции (не менее 10 образцов);
- практическое пособие для определения минерального состава горных пород и руд на микроскопе VEGA 3 TESCAN с использованием программного модуля «Aztec Mineral».</t>
  </si>
  <si>
    <t>3) технологические решения для повышения производительности и точности ОСЛ-датирования осадочных образований с учетом региональных и генетических особенностей пород для нужд ГРР, 1 этап:
- унифицированная база данных региональных особенностей ОСЛ-параметров для основных генетических типов четвертичных отложений России, включая аллювиальные, водно-ледниковые, эоловые и пр. отложения ключевых регионов (Арктика, Сибирь, Дальний Восток);
- макет технологических решений для повышения производительности и точности ОСЛ-датирования осадочных образований с учетом региональных и генетических особенностей пород для нужд ГРР.</t>
  </si>
  <si>
    <t>3.2. Систематизированные данные по изотопно- геохронологическим и изотопно-геохимическим параметрам геологических объектов и месторождений полезных ископаемых, направленных на сопровождение региональных геолого-геофизических и геологосъемочных работ в формате «Геохронологического Атласа-справочника» и Ежегодного Геохронологического бюллетеня.</t>
  </si>
  <si>
    <t>3.2.1. Актуализированные «Геохронологический Атлас-справочник» и Ежегодный Геохронологический Бюллетень за 2026-2028 гг. с внесением не менее 1000 новых корректных датировок, результаты 2026 г.: 
- актуализированные на 01.11.2026 «Геохронологический Атлас-справочник» и составление Ежегодный Геохронологический Бюллетень за 2026 г., включающий не менее 350 новых корректных датировок, их размещение на официальном сайте Института Карпинского.</t>
  </si>
  <si>
    <t xml:space="preserve">Приложение 4 к приказу
Федерального агентства по недропользованию
от   ___________ 2025 г.   № _________  </t>
  </si>
  <si>
    <t>Перечень объектов работ по мониторингу состояния и охраны геологической среды, 
финансируемых за счёт субсидии на финансовое обеспечение выполнения государственных заданий 
Федерального агентства по недропользованию на 2026 год и на плановый период 2027 и 2028 годов
(ФГБУ "Институт Карпинского")</t>
  </si>
  <si>
    <t>№</t>
  </si>
  <si>
    <t>Направление работ,
наименование работы,
наименование объекта работ</t>
  </si>
  <si>
    <t>Сроки проведения работ (год, кв)</t>
  </si>
  <si>
    <t>п/п</t>
  </si>
  <si>
    <t>1.</t>
  </si>
  <si>
    <t>Работы по государственному мониторингу состояния недр</t>
  </si>
  <si>
    <t>1.1.</t>
  </si>
  <si>
    <t>Выполнение работ по мониторингу опасных экзогенных геологических процессов</t>
  </si>
  <si>
    <t>Количество пунктов наблюдений государственной опорной наблюдательной сети мониторинга опасных экзогенных геологических процессов: 
2026 г. – 15 единиц, 2027 г. - 15 единиц, 2028 г. - 15 единиц.</t>
  </si>
  <si>
    <t>Мониторинг опасных экзогенных и геологических процессов, связанных с миграцией углеводородов, в центральной экологической зоне Байкальской природной территории, в рамках государственного мониторинга состояния недр в 2025-2027 гг.</t>
  </si>
  <si>
    <t>Выполнение работ по мониторингу опасных процессов, связанных с миграцией углеводородов в центральной экологической зоне Байкальской природной территории, в рамках реализации федерального проекта "Чистый воздух" национального проекта "Экологическое благополучие"
1.1 Структурированный массив данных, содержащий результаты наблюдений за показателями опасных ЭГП (длина, ширина, площадь проявлений ЭГП, параметры активизации проявлений ЭГП и др.) по 14 пунктам наблюдательной сети мониторинга опасных ЭГП (подводные оползни, обвалы, каньоны, газо-флюидная разгрузка и др.).
1.2. Материалы (дежурные карты, информационные записки, таблицы, графики, карты-схемы и др.) с оценкой современного состояния опасных экзогенных и геологических процессов, связанных с миграцией углеводородов и прогнозом их изменения, в центральной экологической зоне Байкальской природной территории по 15 пунктам наблюдательной сети мониторинга опасных ЭГП.
1.3. Пояснительная записка о результатах работ по мониторингу опасных экзогенных и геологических процессов, связанных с миграцией углеводородов, в центральной экологической зоне Байкальской природной территории.
Количество пунктов наблюдений государственной опорной наблюдательной сети мониторинга опасных экзогенных геологических процессов: 2026 г. – 15 единиц, 
2027 г. - 15 единиц.</t>
  </si>
  <si>
    <t>Мониторинг опасных экзогенных и геологических процессов, связанных с миграцией углеводородов, в центральной экологической зоне Байкальской природной территории, в рамках государственного мониторинга состояния недр в 2028-2030 гг.</t>
  </si>
  <si>
    <t>Выполнение работ по мониторингу опасных процессов, связанных с миграцией углеводородов в центральной экологической зоне Байкальской природной территории, в рамках реализации федерального проекта "Чистый воздух" национального проекта "Экологическое благополучие"
1.1 Структурированный массив данных, содержащий результаты наблюдений за показателями опасных ЭГП (длина, ширина, площадь проявлений ЭГП, параметры активизации проявлений ЭГП и др.) по 15 пунктам наблюдательной сети мониторинга опасных ЭГП (подводные оползни, обвалы, каньоны, газо-флюидная разгрузка и др.).
1.2. Материалы (дежурные карты, информационные записки, таблицы, графики, карты-схемы и др.) с оценкой современного состояния опасных экзогенных и геологических процессов, связанных с миграцией углеводородов и прогнозом их изменения, в центральной экологической зоне Байкальской природной территории по 15 пунктам наблюдательной сети мониторинга опасных ЭГП.
1.3. Пояснительная записка о результатах работ по мониторингу опасных экзогенных и геологических процессов, связанных с миграцией углеводородов, в центральной экологической зоне Байкальской природной территории.
1.4. Информационная продукция мониторинга опасных ЭГП (прогнозы, каталоги проявлений ЭГП, материалы к государственным докладам, разделы информационных бюллетеней и др.).
Количество пунктов наблюдений государственной опорной наблюдательной сети мониторинга опасных экзогенных геологических процессов: 2028 г. - 15 единиц.</t>
  </si>
  <si>
    <t>1.2.</t>
  </si>
  <si>
    <t>Выполнение работ по мониторингу состояния недр, в том числе во внутренних морских водах, в территориальном море, в исключительной экономической зоне Российской Федерации, на континентальном шельфе Российской Федерации</t>
  </si>
  <si>
    <t>Количество пунктов наблюдений государственной опорной наблюдательной сети мониторинга состояния недр внутренних морских вод, территориального моря, исключительной экономической зоны Российской Федерации, континентального шельфа Российской Федерации: 
2026 г. – 8 единиц, 2027 г. - 8 единиц, 2028 г. - 8 единиц.</t>
  </si>
  <si>
    <t>1.2.1.</t>
  </si>
  <si>
    <t>Государственный мониторинг состояния недр во внутренних морских водах, территориальном море, в исключительной экономической зоне Российской Федерации (Белое, Баренцево и Балтийское моря) в 2026-2028 годах</t>
  </si>
  <si>
    <t>Выполнение работ по мониторингу состояния недр на континентальном шельфе Российской Федерации в пределах дна Белого, Баренцева и Балтийского морей:
1.1. Материалы (дежурные карты, информационные записки, таблицы, графики, карты-схемы и др.) с оценкой современного состояния недр в пределах российских секторов дна Баренцева и Балтийского морей и в Белом море по 8 пунктам наблюдательной сети мониторинга.
1.2. Информационная продукция мониторинга опасных экзогенных геологических процессов (информационные бюллетени, прогнозы, каталоги проявлений ЭГП, материалы к государственным докладам и др.).
Количество пунктов наблюдений государственной опорной наблюдательной сети мониторинга состояния недр внутренних морских вод, территориального моря, исключительной экономической зоны Российской Федерации, континентального шельфа Российской Федерации: 2026 г. – 8 единиц, 2027 г. - 8 единиц, 2028 г. - 8 единиц.</t>
  </si>
  <si>
    <t xml:space="preserve">Приложение 5 к приказу
Федерального агентства по недропользованию
от   ___________ 2025 г.   № _________  </t>
  </si>
  <si>
    <t>Перечень госуслуг, работ по государственному геологическому информационному обеспечению, 
финансируемых за счёт субсидии на финансовое обеспечение выполнения государственных заданий 
Федерального агентства по недропользованию на 2026 год и на плановый период 2027 и 2028 годов
(ФГБУ "Институт Карпинского")</t>
  </si>
  <si>
    <t xml:space="preserve">4. Государственное геологическое информационное обеспечение: </t>
  </si>
  <si>
    <t>4.10. Государственное геологическое информационное обеспечение:</t>
  </si>
  <si>
    <t>4.10.1. Работы:</t>
  </si>
  <si>
    <t>Количество музейных предметов и музейных коллекций: 2026 г. – 886 100 единиц, 2027 г. - 886 100 единиц, 2028 г. - 886 100 единиц</t>
  </si>
  <si>
    <t>Комплектование, учет, обеспечение безопасности и сохранности музейных предметов и музейных коллекций</t>
  </si>
  <si>
    <r>
      <rPr>
        <b/>
        <sz val="10"/>
        <rFont val="Arial"/>
        <charset val="134"/>
      </rPr>
      <t xml:space="preserve">Формирование музейных предметов и музейных коллекций, эталонных каменных коллекций по результатам геологического изучения недр, учет, изучение, обеспечение сохранности музейных предметов и коллекций, первичных геологических материалов:
</t>
    </r>
    <r>
      <rPr>
        <sz val="10"/>
        <rFont val="Arial"/>
        <charset val="134"/>
      </rPr>
      <t xml:space="preserve">Сбор учет, хранение, изучение, научная обработка, предоставление в пользование и публичное представление геологических коллекционных (включая музейные) материалов, путем проведения выставочной, экскурсионной и лекционной работы на территории Российской Федерации, подготовки печатной и иной продукции применительно к сфере деятельности ЦНИГР музея.
Комплектование, учет и хранение геологического коллекционного фонда Роснедр и ФГБУ "Институт Карпинского".
Формирование геологических информационных ресурсов в части первичных геологических материалов на вещественных (природных) носителях, в том числе:
■ сбор, учет, хранение, научная обработка, предоставление в пользование первичных геологических материалов на вещественных (природных) носителях как составной части геологических информационных ресурсов;
■ формирование электронного каталога музейных предметов и коллекций, в том числе эталонных каменных коллекций.
</t>
    </r>
  </si>
  <si>
    <t xml:space="preserve">Приложение 6 к приказу
Федерального агентства по недропользованию
от   ___________ 2025 г.   № _________  </t>
  </si>
  <si>
    <t>Количество отчетов: 2026 г. - 4 шт.</t>
  </si>
  <si>
    <t xml:space="preserve">Тематические и опытно-методические работы по обеспечению комплексного сопровождения геологического изучения недр и воспроизводства минерально-сырьевой базы Российской Федерации, континентального шельфа в 2026 г.
 </t>
  </si>
  <si>
    <r>
      <rPr>
        <b/>
        <sz val="10"/>
        <rFont val="Arial"/>
        <charset val="134"/>
      </rPr>
      <t xml:space="preserve">Опытно-методические работы, связанные с региональным геологическим изучением недр территории Российской Федерации и ее континентального шельфа: </t>
    </r>
    <r>
      <rPr>
        <sz val="10"/>
        <rFont val="Arial"/>
        <charset val="134"/>
      </rPr>
      <t xml:space="preserve">
Локализация участков, перспективных на обнаружение рудной минерализации на основе опытно-производственного внедрения технологий беспилотных авиационных систем (БАС).
Результаты использования технологий БАС для выполнения беспилотных аэрогеофизических съемок на территориях, входящих в программу ФП "Геология: возрождение легенды" и перспективных на обнаружение стратегических видов полезных ископаемых (на общей площади не менее 800 кв. км): карты измеренных геофизических полей, схемы геолого-геофизической интерпретации, прогнозные геолого-геофизические разрезы, рекомендации по усовершенствованию технологии БАС с использованием отечественных беспилотных носителей по результатам опытно-производственного внедрения в 2026 году.</t>
    </r>
  </si>
</sst>
</file>

<file path=xl/styles.xml><?xml version="1.0" encoding="utf-8"?>
<styleSheet xmlns="http://schemas.openxmlformats.org/spreadsheetml/2006/main">
  <numFmts count="13">
    <numFmt numFmtId="176" formatCode="_-* #,##0.0_-;\-* #,##0.0_-;_-* &quot;-&quot;??_-;_-@_-"/>
    <numFmt numFmtId="177" formatCode="#\ ##0.0"/>
    <numFmt numFmtId="178" formatCode="#,##0.0_ "/>
    <numFmt numFmtId="179" formatCode="_-* #,##0.0\ _₽_-;\-* #,##0.0\ _₽_-;_-* &quot;-&quot;??\ _₽_-;_-@_-"/>
    <numFmt numFmtId="180" formatCode="0.000"/>
    <numFmt numFmtId="181" formatCode="#,##0.000"/>
    <numFmt numFmtId="182" formatCode="#\ ##0"/>
    <numFmt numFmtId="183" formatCode="_-* #,##0.00\ &quot;₽&quot;_-;\-* #,##0.00\ &quot;₽&quot;_-;_-* \-??\ &quot;₽&quot;_-;_-@_-"/>
    <numFmt numFmtId="41" formatCode="_-* #,##0_-;\-* #,##0_-;_-* &quot;-&quot;_-;_-@_-"/>
    <numFmt numFmtId="43" formatCode="_-* #,##0.00_-;\-* #,##0.00_-;_-* &quot;-&quot;??_-;_-@_-"/>
    <numFmt numFmtId="184" formatCode="_-* #,##0.00\ _₽_-;\-* #,##0.00\ _₽_-;_-* &quot;-&quot;??\ _₽_-;_-@_-"/>
    <numFmt numFmtId="185" formatCode="_-* #,##0\ &quot;₽&quot;_-;\-* #,##0\ &quot;₽&quot;_-;_-* \-\ &quot;₽&quot;_-;_-@_-"/>
    <numFmt numFmtId="186" formatCode="#,##0.0"/>
  </numFmts>
  <fonts count="31">
    <font>
      <sz val="10"/>
      <color theme="1"/>
      <name val="Arial"/>
      <charset val="134"/>
    </font>
    <font>
      <sz val="10"/>
      <name val="Arial"/>
      <charset val="134"/>
    </font>
    <font>
      <sz val="12"/>
      <name val="Arial"/>
      <charset val="134"/>
    </font>
    <font>
      <sz val="9"/>
      <name val="Arial"/>
      <charset val="134"/>
    </font>
    <font>
      <b/>
      <sz val="10"/>
      <name val="Arial"/>
      <charset val="134"/>
    </font>
    <font>
      <b/>
      <sz val="10"/>
      <color theme="1"/>
      <name val="Arial"/>
      <charset val="134"/>
    </font>
    <font>
      <sz val="9"/>
      <color theme="1"/>
      <name val="Arial"/>
      <charset val="134"/>
    </font>
    <font>
      <b/>
      <sz val="10"/>
      <color indexed="2"/>
      <name val="Arial"/>
      <charset val="134"/>
    </font>
    <font>
      <sz val="11"/>
      <color theme="1"/>
      <name val="Calibri"/>
      <charset val="134"/>
      <scheme val="minor"/>
    </font>
    <font>
      <sz val="11"/>
      <color rgb="FF006100"/>
      <name val="Calibri"/>
      <charset val="134"/>
      <scheme val="minor"/>
    </font>
    <font>
      <sz val="11"/>
      <color theme="0"/>
      <name val="Calibri"/>
      <charset val="134"/>
      <scheme val="minor"/>
    </font>
    <font>
      <b/>
      <sz val="18"/>
      <color theme="3"/>
      <name val="Calibri"/>
      <charset val="134"/>
      <scheme val="minor"/>
    </font>
    <font>
      <b/>
      <sz val="11"/>
      <color rgb="FF3F3F3F"/>
      <name val="Calibri"/>
      <charset val="134"/>
      <scheme val="minor"/>
    </font>
    <font>
      <i/>
      <sz val="11"/>
      <color rgb="FF7F7F7F"/>
      <name val="Calibri"/>
      <charset val="134"/>
      <scheme val="minor"/>
    </font>
    <font>
      <b/>
      <sz val="11"/>
      <color rgb="FFFA7D00"/>
      <name val="Calibri"/>
      <charset val="134"/>
      <scheme val="minor"/>
    </font>
    <font>
      <u/>
      <sz val="11"/>
      <color indexed="20"/>
      <name val="Calibri"/>
      <charset val="134"/>
      <scheme val="minor"/>
    </font>
    <font>
      <sz val="11"/>
      <color rgb="FFFA7D00"/>
      <name val="Calibri"/>
      <charset val="134"/>
      <scheme val="minor"/>
    </font>
    <font>
      <sz val="11"/>
      <color rgb="FF9C6500"/>
      <name val="Calibri"/>
      <charset val="134"/>
      <scheme val="minor"/>
    </font>
    <font>
      <sz val="11"/>
      <color rgb="FF3F3F76"/>
      <name val="Calibri"/>
      <charset val="134"/>
      <scheme val="minor"/>
    </font>
    <font>
      <b/>
      <sz val="15"/>
      <color theme="3"/>
      <name val="Calibri"/>
      <charset val="134"/>
      <scheme val="minor"/>
    </font>
    <font>
      <b/>
      <sz val="11"/>
      <color indexed="65"/>
      <name val="Calibri"/>
      <charset val="134"/>
      <scheme val="minor"/>
    </font>
    <font>
      <b/>
      <sz val="13"/>
      <color theme="3"/>
      <name val="Calibri"/>
      <charset val="134"/>
      <scheme val="minor"/>
    </font>
    <font>
      <u/>
      <sz val="11"/>
      <color indexed="4"/>
      <name val="Calibri"/>
      <charset val="134"/>
      <scheme val="minor"/>
    </font>
    <font>
      <b/>
      <sz val="11"/>
      <color theme="3"/>
      <name val="Calibri"/>
      <charset val="134"/>
      <scheme val="minor"/>
    </font>
    <font>
      <sz val="10"/>
      <name val="Times New Roman"/>
      <charset val="134"/>
    </font>
    <font>
      <sz val="11"/>
      <color indexed="2"/>
      <name val="Calibri"/>
      <charset val="134"/>
      <scheme val="minor"/>
    </font>
    <font>
      <b/>
      <sz val="11"/>
      <color theme="1"/>
      <name val="Calibri"/>
      <charset val="134"/>
      <scheme val="minor"/>
    </font>
    <font>
      <sz val="11"/>
      <color rgb="FF9C0006"/>
      <name val="Calibri"/>
      <charset val="134"/>
      <scheme val="minor"/>
    </font>
    <font>
      <sz val="10"/>
      <color indexed="2"/>
      <name val="Arial"/>
      <charset val="134"/>
    </font>
    <font>
      <sz val="8"/>
      <name val="Arial"/>
      <charset val="134"/>
    </font>
    <font>
      <vertAlign val="superscript"/>
      <sz val="10"/>
      <name val="Arial"/>
      <charset val="134"/>
    </font>
  </fonts>
  <fills count="34">
    <fill>
      <patternFill patternType="none"/>
    </fill>
    <fill>
      <patternFill patternType="gray125"/>
    </fill>
    <fill>
      <patternFill patternType="solid">
        <fgColor theme="0"/>
        <bgColor theme="0"/>
      </patternFill>
    </fill>
    <fill>
      <patternFill patternType="solid">
        <fgColor theme="7" tint="0.599993896298105"/>
        <bgColor theme="7" tint="0.599993896298105"/>
      </patternFill>
    </fill>
    <fill>
      <patternFill patternType="solid">
        <fgColor rgb="FFC6EFCE"/>
        <bgColor rgb="FFC6EFCE"/>
      </patternFill>
    </fill>
    <fill>
      <patternFill patternType="solid">
        <fgColor theme="4" tint="0.399975585192419"/>
        <bgColor theme="4" tint="0.399975585192419"/>
      </patternFill>
    </fill>
    <fill>
      <patternFill patternType="solid">
        <fgColor indexed="26"/>
        <bgColor indexed="26"/>
      </patternFill>
    </fill>
    <fill>
      <patternFill patternType="solid">
        <fgColor theme="6" tint="0.599993896298105"/>
        <bgColor theme="6" tint="0.599993896298105"/>
      </patternFill>
    </fill>
    <fill>
      <patternFill patternType="solid">
        <fgColor rgb="FFF2F2F2"/>
        <bgColor rgb="FFF2F2F2"/>
      </patternFill>
    </fill>
    <fill>
      <patternFill patternType="solid">
        <fgColor theme="9" tint="0.399975585192419"/>
        <bgColor theme="9" tint="0.399975585192419"/>
      </patternFill>
    </fill>
    <fill>
      <patternFill patternType="solid">
        <fgColor theme="8" tint="0.399975585192419"/>
        <bgColor theme="8" tint="0.399975585192419"/>
      </patternFill>
    </fill>
    <fill>
      <patternFill patternType="solid">
        <fgColor theme="7" tint="0.799981688894314"/>
        <bgColor theme="7" tint="0.799981688894314"/>
      </patternFill>
    </fill>
    <fill>
      <patternFill patternType="solid">
        <fgColor theme="4" tint="0.799981688894314"/>
        <bgColor theme="4" tint="0.799981688894314"/>
      </patternFill>
    </fill>
    <fill>
      <patternFill patternType="solid">
        <fgColor theme="8"/>
        <bgColor theme="8"/>
      </patternFill>
    </fill>
    <fill>
      <patternFill patternType="solid">
        <fgColor theme="5" tint="0.599993896298105"/>
        <bgColor theme="5" tint="0.599993896298105"/>
      </patternFill>
    </fill>
    <fill>
      <patternFill patternType="solid">
        <fgColor theme="7"/>
        <bgColor theme="7"/>
      </patternFill>
    </fill>
    <fill>
      <patternFill patternType="solid">
        <fgColor rgb="FFFFEB9C"/>
        <bgColor rgb="FFFFEB9C"/>
      </patternFill>
    </fill>
    <fill>
      <patternFill patternType="solid">
        <fgColor theme="9"/>
        <bgColor theme="9"/>
      </patternFill>
    </fill>
    <fill>
      <patternFill patternType="solid">
        <fgColor theme="6" tint="0.399975585192419"/>
        <bgColor theme="6" tint="0.399975585192419"/>
      </patternFill>
    </fill>
    <fill>
      <patternFill patternType="solid">
        <fgColor indexed="47"/>
        <bgColor indexed="47"/>
      </patternFill>
    </fill>
    <fill>
      <patternFill patternType="solid">
        <fgColor theme="6" tint="0.799981688894314"/>
        <bgColor theme="6" tint="0.799981688894314"/>
      </patternFill>
    </fill>
    <fill>
      <patternFill patternType="solid">
        <fgColor rgb="FFA5A5A5"/>
        <bgColor rgb="FFA5A5A5"/>
      </patternFill>
    </fill>
    <fill>
      <patternFill patternType="solid">
        <fgColor theme="4" tint="0.599993896298105"/>
        <bgColor theme="4" tint="0.599993896298105"/>
      </patternFill>
    </fill>
    <fill>
      <patternFill patternType="solid">
        <fgColor theme="5" tint="0.399975585192419"/>
        <bgColor theme="5" tint="0.399975585192419"/>
      </patternFill>
    </fill>
    <fill>
      <patternFill patternType="solid">
        <fgColor theme="7" tint="0.399975585192419"/>
        <bgColor theme="7" tint="0.399975585192419"/>
      </patternFill>
    </fill>
    <fill>
      <patternFill patternType="solid">
        <fgColor theme="4"/>
        <bgColor theme="4"/>
      </patternFill>
    </fill>
    <fill>
      <patternFill patternType="solid">
        <fgColor theme="8" tint="0.799981688894314"/>
        <bgColor theme="8" tint="0.799981688894314"/>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5"/>
        <bgColor theme="5"/>
      </patternFill>
    </fill>
    <fill>
      <patternFill patternType="solid">
        <fgColor theme="5" tint="0.799981688894314"/>
        <bgColor theme="5" tint="0.799981688894314"/>
      </patternFill>
    </fill>
    <fill>
      <patternFill patternType="solid">
        <fgColor theme="8" tint="0.599993896298105"/>
        <bgColor theme="8" tint="0.599993896298105"/>
      </patternFill>
    </fill>
    <fill>
      <patternFill patternType="solid">
        <fgColor theme="6"/>
        <bgColor theme="6"/>
      </patternFill>
    </fill>
    <fill>
      <patternFill patternType="solid">
        <fgColor rgb="FFFFC7CE"/>
        <bgColor rgb="FFFFC7CE"/>
      </patternFill>
    </fill>
  </fills>
  <borders count="3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theme="1"/>
      </left>
      <right style="thin">
        <color theme="1"/>
      </right>
      <top/>
      <bottom/>
      <diagonal/>
    </border>
    <border>
      <left style="thin">
        <color auto="1"/>
      </left>
      <right style="thin">
        <color auto="1"/>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auto="1"/>
      </top>
      <bottom style="thin">
        <color auto="1"/>
      </bottom>
      <diagonal/>
    </border>
    <border>
      <left style="thin">
        <color theme="1"/>
      </left>
      <right style="thin">
        <color theme="1"/>
      </right>
      <top/>
      <bottom style="thin">
        <color theme="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top style="thin">
        <color auto="1"/>
      </top>
      <bottom style="thin">
        <color auto="1"/>
      </bottom>
      <diagonal/>
    </border>
    <border>
      <left style="thin">
        <color theme="1"/>
      </left>
      <right/>
      <top/>
      <bottom style="thin">
        <color theme="1"/>
      </bottom>
      <diagonal/>
    </border>
    <border>
      <left style="thin">
        <color theme="1"/>
      </left>
      <right/>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62">
    <xf numFmtId="0" fontId="0" fillId="0" borderId="0"/>
    <xf numFmtId="0" fontId="0" fillId="0" borderId="0"/>
    <xf numFmtId="0" fontId="24" fillId="0" borderId="0"/>
    <xf numFmtId="184" fontId="0" fillId="0" borderId="0" applyFont="0" applyFill="0" applyBorder="0" applyProtection="0"/>
    <xf numFmtId="184" fontId="1" fillId="0" borderId="0" applyFont="0" applyFill="0" applyBorder="0" applyProtection="0"/>
    <xf numFmtId="184" fontId="0" fillId="0" borderId="0" applyFont="0" applyFill="0" applyBorder="0" applyProtection="0"/>
    <xf numFmtId="184" fontId="0" fillId="0" borderId="0" applyFont="0" applyFill="0" applyBorder="0" applyProtection="0"/>
    <xf numFmtId="184" fontId="0" fillId="0" borderId="0" applyFont="0" applyFill="0" applyBorder="0" applyProtection="0"/>
    <xf numFmtId="184" fontId="0" fillId="0" borderId="0" applyFont="0" applyFill="0" applyBorder="0" applyProtection="0"/>
    <xf numFmtId="184" fontId="0" fillId="0" borderId="0" applyFont="0" applyFill="0" applyBorder="0" applyProtection="0"/>
    <xf numFmtId="184" fontId="0" fillId="0" borderId="0" applyFont="0" applyFill="0" applyBorder="0" applyProtection="0"/>
    <xf numFmtId="184" fontId="1" fillId="0" borderId="0" applyFont="0" applyFill="0" applyBorder="0" applyProtection="0"/>
    <xf numFmtId="0" fontId="8" fillId="28" borderId="0" applyNumberFormat="0" applyBorder="0" applyProtection="0">
      <alignment vertical="center"/>
    </xf>
    <xf numFmtId="0" fontId="10" fillId="15" borderId="0" applyNumberFormat="0" applyBorder="0" applyProtection="0">
      <alignment vertical="center"/>
    </xf>
    <xf numFmtId="0" fontId="8" fillId="27" borderId="0" applyNumberFormat="0" applyBorder="0" applyProtection="0">
      <alignment vertical="center"/>
    </xf>
    <xf numFmtId="0" fontId="22" fillId="0" borderId="0" applyNumberFormat="0" applyFill="0" applyBorder="0" applyProtection="0">
      <alignment vertical="center"/>
    </xf>
    <xf numFmtId="0" fontId="8" fillId="31" borderId="0" applyNumberFormat="0" applyBorder="0" applyProtection="0">
      <alignment vertical="center"/>
    </xf>
    <xf numFmtId="0" fontId="10" fillId="32" borderId="0" applyNumberFormat="0" applyBorder="0" applyProtection="0">
      <alignment vertical="center"/>
    </xf>
    <xf numFmtId="0" fontId="8" fillId="26" borderId="0" applyNumberFormat="0" applyBorder="0" applyProtection="0">
      <alignment vertical="center"/>
    </xf>
    <xf numFmtId="0" fontId="10" fillId="29" borderId="0" applyNumberFormat="0" applyBorder="0" applyProtection="0">
      <alignment vertical="center"/>
    </xf>
    <xf numFmtId="0" fontId="8" fillId="11" borderId="0" applyNumberFormat="0" applyBorder="0" applyProtection="0">
      <alignment vertical="center"/>
    </xf>
    <xf numFmtId="0" fontId="21" fillId="0" borderId="28" applyNumberFormat="0" applyFill="0" applyProtection="0">
      <alignment vertical="center"/>
    </xf>
    <xf numFmtId="0" fontId="10" fillId="18" borderId="0" applyNumberFormat="0" applyBorder="0" applyProtection="0">
      <alignment vertical="center"/>
    </xf>
    <xf numFmtId="0" fontId="10" fillId="25" borderId="0" applyNumberFormat="0" applyBorder="0" applyProtection="0">
      <alignment vertical="center"/>
    </xf>
    <xf numFmtId="0" fontId="8" fillId="20" borderId="0" applyNumberFormat="0" applyBorder="0" applyProtection="0">
      <alignment vertical="center"/>
    </xf>
    <xf numFmtId="0" fontId="19" fillId="0" borderId="28" applyNumberFormat="0" applyFill="0" applyProtection="0">
      <alignment vertical="center"/>
    </xf>
    <xf numFmtId="183" fontId="8" fillId="0" borderId="0" applyFont="0" applyFill="0" applyBorder="0" applyProtection="0">
      <alignment vertical="center"/>
    </xf>
    <xf numFmtId="0" fontId="10" fillId="23" borderId="0" applyNumberFormat="0" applyBorder="0" applyProtection="0">
      <alignment vertical="center"/>
    </xf>
    <xf numFmtId="0" fontId="18" fillId="19" borderId="26" applyNumberFormat="0" applyProtection="0">
      <alignment vertical="center"/>
    </xf>
    <xf numFmtId="0" fontId="10" fillId="17" borderId="0" applyNumberFormat="0" applyBorder="0" applyProtection="0">
      <alignment vertical="center"/>
    </xf>
    <xf numFmtId="9" fontId="8" fillId="0" borderId="0" applyFont="0" applyFill="0" applyBorder="0" applyProtection="0">
      <alignment vertical="center"/>
    </xf>
    <xf numFmtId="0" fontId="8" fillId="14" borderId="0" applyNumberFormat="0" applyBorder="0" applyProtection="0">
      <alignment vertical="center"/>
    </xf>
    <xf numFmtId="0" fontId="8" fillId="30" borderId="0" applyNumberFormat="0" applyBorder="0" applyProtection="0">
      <alignment vertical="center"/>
    </xf>
    <xf numFmtId="43" fontId="0" fillId="0" borderId="0" applyFont="0" applyFill="0" applyBorder="0" applyProtection="0"/>
    <xf numFmtId="0" fontId="10" fillId="13" borderId="0" applyNumberFormat="0" applyBorder="0" applyProtection="0">
      <alignment vertical="center"/>
    </xf>
    <xf numFmtId="0" fontId="17" fillId="16" borderId="0" applyNumberFormat="0" applyBorder="0" applyProtection="0">
      <alignment vertical="center"/>
    </xf>
    <xf numFmtId="0" fontId="8" fillId="22" borderId="0" applyNumberFormat="0" applyBorder="0" applyProtection="0">
      <alignment vertical="center"/>
    </xf>
    <xf numFmtId="0" fontId="8" fillId="12" borderId="0" applyNumberFormat="0" applyBorder="0" applyProtection="0">
      <alignment vertical="center"/>
    </xf>
    <xf numFmtId="0" fontId="15" fillId="0" borderId="0" applyNumberFormat="0" applyFill="0" applyBorder="0" applyProtection="0">
      <alignment vertical="center"/>
    </xf>
    <xf numFmtId="0" fontId="16" fillId="0" borderId="27" applyNumberFormat="0" applyFill="0" applyProtection="0">
      <alignment vertical="center"/>
    </xf>
    <xf numFmtId="0" fontId="20" fillId="21" borderId="29" applyNumberFormat="0" applyProtection="0">
      <alignment vertical="center"/>
    </xf>
    <xf numFmtId="0" fontId="10" fillId="10" borderId="0" applyNumberFormat="0" applyBorder="0" applyProtection="0">
      <alignment vertical="center"/>
    </xf>
    <xf numFmtId="0" fontId="23" fillId="0" borderId="0" applyNumberFormat="0" applyFill="0" applyBorder="0" applyProtection="0">
      <alignment vertical="center"/>
    </xf>
    <xf numFmtId="0" fontId="23" fillId="0" borderId="31" applyNumberFormat="0" applyFill="0" applyProtection="0">
      <alignment vertical="center"/>
    </xf>
    <xf numFmtId="0" fontId="10" fillId="24" borderId="0" applyNumberFormat="0" applyBorder="0" applyProtection="0">
      <alignment vertical="center"/>
    </xf>
    <xf numFmtId="184" fontId="0" fillId="0" borderId="0" applyFont="0" applyFill="0" applyBorder="0" applyProtection="0"/>
    <xf numFmtId="0" fontId="27" fillId="33" borderId="0" applyNumberFormat="0" applyBorder="0" applyProtection="0">
      <alignment vertical="center"/>
    </xf>
    <xf numFmtId="0" fontId="14" fillId="8" borderId="26" applyNumberFormat="0" applyProtection="0">
      <alignment vertical="center"/>
    </xf>
    <xf numFmtId="0" fontId="10" fillId="9" borderId="0" applyNumberFormat="0" applyBorder="0" applyProtection="0">
      <alignment vertical="center"/>
    </xf>
    <xf numFmtId="185" fontId="8" fillId="0" borderId="0" applyFont="0" applyFill="0" applyBorder="0" applyProtection="0">
      <alignment vertical="center"/>
    </xf>
    <xf numFmtId="0" fontId="13" fillId="0" borderId="0" applyNumberFormat="0" applyFill="0" applyBorder="0" applyProtection="0">
      <alignment vertical="center"/>
    </xf>
    <xf numFmtId="0" fontId="8" fillId="7" borderId="0" applyNumberFormat="0" applyBorder="0" applyProtection="0">
      <alignment vertical="center"/>
    </xf>
    <xf numFmtId="0" fontId="11" fillId="0" borderId="0" applyNumberFormat="0" applyFill="0" applyBorder="0" applyProtection="0">
      <alignment vertical="center"/>
    </xf>
    <xf numFmtId="41" fontId="8" fillId="0" borderId="0" applyFont="0" applyFill="0" applyBorder="0" applyProtection="0">
      <alignment vertical="center"/>
    </xf>
    <xf numFmtId="0" fontId="26" fillId="0" borderId="30" applyNumberFormat="0" applyFill="0" applyProtection="0">
      <alignment vertical="center"/>
    </xf>
    <xf numFmtId="0" fontId="25" fillId="0" borderId="0" applyNumberFormat="0" applyFill="0" applyBorder="0" applyProtection="0">
      <alignment vertical="center"/>
    </xf>
    <xf numFmtId="0" fontId="8" fillId="6" borderId="24" applyNumberFormat="0" applyFont="0" applyProtection="0">
      <alignment vertical="center"/>
    </xf>
    <xf numFmtId="0" fontId="10" fillId="5" borderId="0" applyNumberFormat="0" applyBorder="0" applyProtection="0">
      <alignment vertical="center"/>
    </xf>
    <xf numFmtId="0" fontId="0" fillId="0" borderId="0"/>
    <xf numFmtId="0" fontId="9" fillId="4" borderId="0" applyNumberFormat="0" applyBorder="0" applyProtection="0">
      <alignment vertical="center"/>
    </xf>
    <xf numFmtId="0" fontId="8" fillId="3" borderId="0" applyNumberFormat="0" applyBorder="0" applyProtection="0">
      <alignment vertical="center"/>
    </xf>
    <xf numFmtId="0" fontId="12" fillId="8" borderId="25" applyNumberFormat="0" applyProtection="0">
      <alignment vertical="center"/>
    </xf>
  </cellStyleXfs>
  <cellXfs count="278">
    <xf numFmtId="0" fontId="0" fillId="0" borderId="0" xfId="0"/>
    <xf numFmtId="0" fontId="1" fillId="0" borderId="0" xfId="58" applyFont="1" applyAlignment="1">
      <alignment vertical="center"/>
    </xf>
    <xf numFmtId="0" fontId="1" fillId="0" borderId="0" xfId="58" applyFont="1" applyAlignment="1">
      <alignment vertical="top"/>
    </xf>
    <xf numFmtId="0" fontId="1" fillId="0" borderId="0" xfId="58" applyFont="1" applyAlignment="1">
      <alignment horizontal="center" vertical="top"/>
    </xf>
    <xf numFmtId="186" fontId="1" fillId="0" borderId="0" xfId="58" applyNumberFormat="1" applyFont="1" applyAlignment="1">
      <alignment vertical="top"/>
    </xf>
    <xf numFmtId="186" fontId="1" fillId="0" borderId="0" xfId="58" applyNumberFormat="1" applyFont="1" applyAlignment="1">
      <alignment vertical="justify"/>
    </xf>
    <xf numFmtId="186" fontId="1" fillId="0" borderId="0" xfId="58" applyNumberFormat="1" applyFont="1" applyAlignment="1">
      <alignment horizontal="left" vertical="justify"/>
    </xf>
    <xf numFmtId="0" fontId="1" fillId="0" borderId="0" xfId="58" applyFont="1" applyAlignment="1">
      <alignment vertical="justify"/>
    </xf>
    <xf numFmtId="2" fontId="1" fillId="0" borderId="0" xfId="58" applyNumberFormat="1" applyFont="1" applyAlignment="1">
      <alignment vertical="justify"/>
    </xf>
    <xf numFmtId="0" fontId="2" fillId="0" borderId="1" xfId="58" applyFont="1" applyBorder="1" applyAlignment="1">
      <alignment horizontal="center" vertical="top" wrapText="1"/>
    </xf>
    <xf numFmtId="0" fontId="3" fillId="0" borderId="2" xfId="58" applyFont="1" applyBorder="1" applyAlignment="1">
      <alignment vertical="center"/>
    </xf>
    <xf numFmtId="0" fontId="3" fillId="0" borderId="2" xfId="58" applyFont="1" applyBorder="1" applyAlignment="1">
      <alignment horizontal="center" vertical="center" wrapText="1"/>
    </xf>
    <xf numFmtId="0" fontId="3" fillId="0" borderId="3" xfId="58" applyFont="1" applyBorder="1" applyAlignment="1">
      <alignment vertical="center"/>
    </xf>
    <xf numFmtId="0" fontId="3" fillId="0" borderId="3" xfId="58" applyFont="1" applyBorder="1" applyAlignment="1">
      <alignment horizontal="center" vertical="center" wrapText="1"/>
    </xf>
    <xf numFmtId="0" fontId="4" fillId="0" borderId="3" xfId="58" applyFont="1" applyBorder="1" applyAlignment="1">
      <alignment horizontal="left" vertical="top" wrapText="1"/>
    </xf>
    <xf numFmtId="181" fontId="1" fillId="0" borderId="3" xfId="58" applyNumberFormat="1" applyFont="1" applyBorder="1" applyAlignment="1">
      <alignment horizontal="center" vertical="top" wrapText="1"/>
    </xf>
    <xf numFmtId="0" fontId="1" fillId="0" borderId="3" xfId="58" applyFont="1" applyBorder="1" applyAlignment="1">
      <alignment vertical="top" wrapText="1"/>
    </xf>
    <xf numFmtId="0" fontId="1" fillId="0" borderId="3" xfId="58" applyFont="1" applyBorder="1" applyAlignment="1">
      <alignment horizontal="center" vertical="top" wrapText="1"/>
    </xf>
    <xf numFmtId="0" fontId="1" fillId="0" borderId="0" xfId="58" applyFont="1" applyAlignment="1">
      <alignment vertical="top" wrapText="1"/>
    </xf>
    <xf numFmtId="186" fontId="3" fillId="0" borderId="2" xfId="58" applyNumberFormat="1" applyFont="1" applyBorder="1" applyAlignment="1">
      <alignment horizontal="center" vertical="center" wrapText="1"/>
    </xf>
    <xf numFmtId="186" fontId="3" fillId="0" borderId="3" xfId="58" applyNumberFormat="1" applyFont="1" applyBorder="1" applyAlignment="1">
      <alignment horizontal="center" vertical="center" wrapText="1"/>
    </xf>
    <xf numFmtId="186" fontId="4" fillId="0" borderId="3" xfId="58" applyNumberFormat="1" applyFont="1" applyBorder="1" applyAlignment="1">
      <alignment vertical="center" wrapText="1"/>
    </xf>
    <xf numFmtId="186" fontId="4" fillId="0" borderId="3" xfId="58" applyNumberFormat="1" applyFont="1" applyBorder="1" applyAlignment="1">
      <alignment horizontal="center" vertical="center" wrapText="1"/>
    </xf>
    <xf numFmtId="186" fontId="4" fillId="0" borderId="3" xfId="58" applyNumberFormat="1" applyFont="1" applyBorder="1" applyAlignment="1">
      <alignment vertical="top" wrapText="1"/>
    </xf>
    <xf numFmtId="4" fontId="5" fillId="0" borderId="3" xfId="58" applyNumberFormat="1" applyFont="1" applyBorder="1" applyAlignment="1" applyProtection="1">
      <alignment horizontal="center" vertical="top" wrapText="1"/>
      <protection locked="0"/>
    </xf>
    <xf numFmtId="4" fontId="5" fillId="0" borderId="4" xfId="58" applyNumberFormat="1" applyFont="1" applyBorder="1" applyAlignment="1" applyProtection="1">
      <alignment horizontal="center" vertical="top" wrapText="1"/>
      <protection locked="0"/>
    </xf>
    <xf numFmtId="186" fontId="1" fillId="0" borderId="3" xfId="58" applyNumberFormat="1" applyFont="1" applyBorder="1" applyAlignment="1">
      <alignment horizontal="center" vertical="top" wrapText="1"/>
    </xf>
    <xf numFmtId="186" fontId="1" fillId="0" borderId="3" xfId="58" applyNumberFormat="1" applyFont="1" applyBorder="1" applyAlignment="1">
      <alignment horizontal="center" vertical="top"/>
    </xf>
    <xf numFmtId="186" fontId="2" fillId="0" borderId="0" xfId="0" applyNumberFormat="1" applyFont="1" applyAlignment="1">
      <alignment horizontal="right" vertical="top" wrapText="1"/>
    </xf>
    <xf numFmtId="180" fontId="1" fillId="0" borderId="2" xfId="58" applyNumberFormat="1" applyFont="1" applyBorder="1" applyAlignment="1">
      <alignment horizontal="center" wrapText="1"/>
    </xf>
    <xf numFmtId="180" fontId="1" fillId="0" borderId="3" xfId="58" applyNumberFormat="1" applyFont="1" applyBorder="1" applyAlignment="1">
      <alignment horizontal="center" wrapText="1"/>
    </xf>
    <xf numFmtId="0" fontId="4" fillId="0" borderId="3" xfId="58" applyFont="1" applyBorder="1" applyAlignment="1">
      <alignment horizontal="left" vertical="center" wrapText="1"/>
    </xf>
    <xf numFmtId="2" fontId="1" fillId="0" borderId="0" xfId="58" applyNumberFormat="1" applyFont="1" applyAlignment="1">
      <alignment vertical="center"/>
    </xf>
    <xf numFmtId="179" fontId="1" fillId="0" borderId="0" xfId="11" applyNumberFormat="1" applyFont="1" applyAlignment="1">
      <alignment vertical="center"/>
    </xf>
    <xf numFmtId="0" fontId="1" fillId="0" borderId="3" xfId="58" applyFont="1" applyBorder="1" applyAlignment="1">
      <alignment horizontal="left" vertical="top" wrapText="1"/>
    </xf>
    <xf numFmtId="186" fontId="1" fillId="0" borderId="0" xfId="58" applyNumberFormat="1" applyFont="1" applyAlignment="1">
      <alignment vertical="center"/>
    </xf>
    <xf numFmtId="0" fontId="4" fillId="0" borderId="0" xfId="58" applyFont="1" applyAlignment="1">
      <alignment horizontal="center" vertical="top"/>
    </xf>
    <xf numFmtId="0" fontId="1" fillId="0" borderId="0" xfId="58" applyFont="1" applyAlignment="1">
      <alignment horizontal="left" vertical="top"/>
    </xf>
    <xf numFmtId="186" fontId="1" fillId="0" borderId="0" xfId="58" applyNumberFormat="1" applyFont="1" applyAlignment="1">
      <alignment horizontal="center" vertical="top"/>
    </xf>
    <xf numFmtId="0" fontId="2" fillId="0" borderId="1" xfId="58" applyFont="1" applyBorder="1" applyAlignment="1" applyProtection="1">
      <alignment horizontal="center" vertical="top" wrapText="1"/>
      <protection locked="0"/>
    </xf>
    <xf numFmtId="0" fontId="4" fillId="0" borderId="2" xfId="58" applyFont="1" applyBorder="1" applyAlignment="1" applyProtection="1">
      <alignment horizontal="center" vertical="center"/>
      <protection locked="0"/>
    </xf>
    <xf numFmtId="0" fontId="1" fillId="0" borderId="2" xfId="58" applyFont="1" applyBorder="1" applyAlignment="1" applyProtection="1">
      <alignment horizontal="center" vertical="center" wrapText="1"/>
      <protection locked="0"/>
    </xf>
    <xf numFmtId="0" fontId="4" fillId="0" borderId="3" xfId="58" applyFont="1" applyBorder="1" applyAlignment="1" applyProtection="1">
      <alignment horizontal="center" vertical="center"/>
      <protection locked="0"/>
    </xf>
    <xf numFmtId="0" fontId="1" fillId="0" borderId="3" xfId="58" applyFont="1" applyBorder="1" applyAlignment="1" applyProtection="1">
      <alignment horizontal="center" vertical="center" wrapText="1"/>
      <protection locked="0"/>
    </xf>
    <xf numFmtId="0" fontId="4" fillId="0" borderId="4" xfId="58" applyFont="1" applyBorder="1" applyAlignment="1" applyProtection="1">
      <alignment horizontal="left" vertical="center" wrapText="1"/>
      <protection locked="0"/>
    </xf>
    <xf numFmtId="0" fontId="4" fillId="0" borderId="5" xfId="58" applyFont="1" applyBorder="1" applyAlignment="1" applyProtection="1">
      <alignment horizontal="left" vertical="center" wrapText="1"/>
      <protection locked="0"/>
    </xf>
    <xf numFmtId="0" fontId="4" fillId="0" borderId="3" xfId="58" applyFont="1" applyBorder="1" applyAlignment="1" applyProtection="1">
      <alignment horizontal="left" vertical="center" wrapText="1"/>
      <protection locked="0"/>
    </xf>
    <xf numFmtId="0" fontId="4" fillId="0" borderId="3" xfId="58" applyFont="1" applyBorder="1" applyAlignment="1" applyProtection="1">
      <alignment horizontal="center" vertical="top" wrapText="1"/>
      <protection locked="0"/>
    </xf>
    <xf numFmtId="0" fontId="1" fillId="0" borderId="3" xfId="58" applyFont="1" applyBorder="1" applyAlignment="1" applyProtection="1">
      <alignment horizontal="left" vertical="top" wrapText="1"/>
      <protection locked="0"/>
    </xf>
    <xf numFmtId="0" fontId="1" fillId="0" borderId="3" xfId="58" applyFont="1" applyBorder="1" applyAlignment="1" applyProtection="1">
      <alignment horizontal="center" vertical="top" wrapText="1"/>
      <protection locked="0"/>
    </xf>
    <xf numFmtId="186" fontId="1" fillId="0" borderId="2" xfId="58" applyNumberFormat="1" applyFont="1" applyBorder="1" applyAlignment="1" applyProtection="1">
      <alignment horizontal="center" vertical="top" wrapText="1"/>
      <protection locked="0"/>
    </xf>
    <xf numFmtId="186" fontId="1" fillId="0" borderId="3" xfId="58" applyNumberFormat="1" applyFont="1" applyBorder="1" applyAlignment="1" applyProtection="1">
      <alignment horizontal="center" vertical="top" wrapText="1"/>
      <protection locked="0"/>
    </xf>
    <xf numFmtId="0" fontId="4" fillId="0" borderId="6" xfId="58" applyFont="1" applyBorder="1" applyAlignment="1" applyProtection="1">
      <alignment horizontal="left" vertical="center" wrapText="1"/>
      <protection locked="0"/>
    </xf>
    <xf numFmtId="186" fontId="4" fillId="0" borderId="3" xfId="58" applyNumberFormat="1" applyFont="1" applyBorder="1" applyAlignment="1" applyProtection="1">
      <alignment horizontal="center" vertical="top" wrapText="1"/>
      <protection locked="0"/>
    </xf>
    <xf numFmtId="4" fontId="4" fillId="0" borderId="3" xfId="58" applyNumberFormat="1" applyFont="1" applyBorder="1" applyAlignment="1" applyProtection="1">
      <alignment horizontal="center" vertical="top" wrapText="1"/>
      <protection locked="0"/>
    </xf>
    <xf numFmtId="4" fontId="4" fillId="0" borderId="4" xfId="58" applyNumberFormat="1" applyFont="1" applyBorder="1" applyAlignment="1" applyProtection="1">
      <alignment horizontal="center" vertical="top" wrapText="1"/>
      <protection locked="0"/>
    </xf>
    <xf numFmtId="186" fontId="0" fillId="0" borderId="3" xfId="58" applyNumberFormat="1" applyBorder="1" applyAlignment="1" applyProtection="1">
      <alignment horizontal="center" vertical="top" wrapText="1"/>
      <protection locked="0"/>
    </xf>
    <xf numFmtId="180" fontId="1" fillId="0" borderId="2" xfId="58" applyNumberFormat="1" applyFont="1" applyBorder="1" applyAlignment="1" applyProtection="1">
      <alignment horizontal="center" vertical="center" wrapText="1"/>
      <protection locked="0"/>
    </xf>
    <xf numFmtId="180" fontId="1" fillId="0" borderId="7" xfId="58" applyNumberFormat="1" applyFont="1" applyBorder="1" applyAlignment="1" applyProtection="1">
      <alignment horizontal="center" vertical="center" wrapText="1"/>
      <protection locked="0"/>
    </xf>
    <xf numFmtId="186" fontId="4" fillId="0" borderId="3" xfId="58" applyNumberFormat="1" applyFont="1" applyBorder="1" applyAlignment="1" applyProtection="1">
      <alignment horizontal="center" vertical="center" wrapText="1"/>
      <protection locked="0"/>
    </xf>
    <xf numFmtId="0" fontId="4" fillId="0" borderId="0" xfId="58" applyFont="1" applyAlignment="1">
      <alignment vertical="justify"/>
    </xf>
    <xf numFmtId="0" fontId="0" fillId="0" borderId="0" xfId="58"/>
    <xf numFmtId="0" fontId="2" fillId="0" borderId="0" xfId="58" applyFont="1" applyAlignment="1">
      <alignment horizontal="center" vertical="center" wrapText="1"/>
    </xf>
    <xf numFmtId="0" fontId="0" fillId="0" borderId="7" xfId="58" applyBorder="1" applyAlignment="1">
      <alignment horizontal="center" wrapText="1"/>
    </xf>
    <xf numFmtId="0" fontId="0" fillId="0" borderId="8" xfId="58" applyBorder="1" applyAlignment="1">
      <alignment horizontal="center" vertical="center" wrapText="1"/>
    </xf>
    <xf numFmtId="0" fontId="6" fillId="0" borderId="3" xfId="58" applyFont="1" applyBorder="1" applyAlignment="1">
      <alignment horizontal="center" vertical="center" wrapText="1"/>
    </xf>
    <xf numFmtId="0" fontId="0" fillId="0" borderId="3" xfId="58" applyBorder="1" applyAlignment="1">
      <alignment horizontal="center" wrapText="1"/>
    </xf>
    <xf numFmtId="0" fontId="0" fillId="0" borderId="2" xfId="58" applyBorder="1" applyAlignment="1">
      <alignment horizontal="center" vertical="top" wrapText="1"/>
    </xf>
    <xf numFmtId="0" fontId="0" fillId="0" borderId="9" xfId="58" applyBorder="1" applyAlignment="1">
      <alignment horizontal="center" vertical="center" wrapText="1"/>
    </xf>
    <xf numFmtId="49" fontId="5" fillId="0" borderId="2" xfId="58" applyNumberFormat="1" applyFont="1" applyBorder="1" applyAlignment="1">
      <alignment vertical="top" wrapText="1"/>
    </xf>
    <xf numFmtId="0" fontId="5" fillId="0" borderId="4" xfId="58" applyFont="1" applyBorder="1" applyAlignment="1">
      <alignment horizontal="left" vertical="top" wrapText="1"/>
    </xf>
    <xf numFmtId="0" fontId="5" fillId="0" borderId="5" xfId="58" applyFont="1" applyBorder="1" applyAlignment="1">
      <alignment horizontal="left" vertical="top" wrapText="1"/>
    </xf>
    <xf numFmtId="49" fontId="5" fillId="0" borderId="3" xfId="58" applyNumberFormat="1" applyFont="1" applyBorder="1" applyAlignment="1">
      <alignment vertical="top" wrapText="1"/>
    </xf>
    <xf numFmtId="0" fontId="4" fillId="0" borderId="4" xfId="58" applyFont="1" applyBorder="1" applyAlignment="1">
      <alignment horizontal="left" vertical="top" wrapText="1"/>
    </xf>
    <xf numFmtId="0" fontId="4" fillId="0" borderId="5" xfId="58" applyFont="1" applyBorder="1" applyAlignment="1">
      <alignment horizontal="left" vertical="top" wrapText="1"/>
    </xf>
    <xf numFmtId="49" fontId="0" fillId="0" borderId="3" xfId="58" applyNumberFormat="1" applyBorder="1" applyAlignment="1">
      <alignment vertical="top" wrapText="1"/>
    </xf>
    <xf numFmtId="0" fontId="0" fillId="0" borderId="3" xfId="58" applyBorder="1" applyAlignment="1">
      <alignment horizontal="left" vertical="top" wrapText="1"/>
    </xf>
    <xf numFmtId="0" fontId="0" fillId="0" borderId="3" xfId="58" applyBorder="1" applyAlignment="1">
      <alignment horizontal="center" vertical="top" wrapText="1"/>
    </xf>
    <xf numFmtId="186" fontId="6" fillId="0" borderId="3" xfId="58" applyNumberFormat="1" applyFont="1" applyBorder="1" applyAlignment="1">
      <alignment horizontal="center" vertical="center" wrapText="1"/>
    </xf>
    <xf numFmtId="0" fontId="5" fillId="0" borderId="6" xfId="58" applyFont="1" applyBorder="1" applyAlignment="1">
      <alignment horizontal="left" vertical="top" wrapText="1"/>
    </xf>
    <xf numFmtId="178" fontId="5" fillId="0" borderId="3" xfId="58" applyNumberFormat="1" applyFont="1" applyBorder="1" applyAlignment="1">
      <alignment horizontal="center" vertical="top" wrapText="1"/>
    </xf>
    <xf numFmtId="0" fontId="4" fillId="0" borderId="6" xfId="58" applyFont="1" applyBorder="1" applyAlignment="1">
      <alignment horizontal="left" vertical="top" wrapText="1"/>
    </xf>
    <xf numFmtId="178" fontId="0" fillId="0" borderId="3" xfId="58" applyNumberFormat="1" applyBorder="1" applyAlignment="1">
      <alignment horizontal="center" vertical="top" wrapText="1"/>
    </xf>
    <xf numFmtId="0" fontId="0" fillId="0" borderId="7" xfId="58" applyBorder="1" applyAlignment="1">
      <alignment horizontal="center" vertical="center" wrapText="1"/>
    </xf>
    <xf numFmtId="0" fontId="0" fillId="0" borderId="2" xfId="58" applyBorder="1" applyAlignment="1">
      <alignment horizontal="center" vertical="center" wrapText="1"/>
    </xf>
    <xf numFmtId="0" fontId="5" fillId="0" borderId="3" xfId="58" applyFont="1" applyBorder="1" applyAlignment="1">
      <alignment horizontal="justify" vertical="top" wrapText="1"/>
    </xf>
    <xf numFmtId="0" fontId="1" fillId="0" borderId="3" xfId="0" applyFont="1" applyBorder="1" applyAlignment="1">
      <alignment horizontal="left" vertical="top" wrapText="1"/>
    </xf>
    <xf numFmtId="0" fontId="1" fillId="0" borderId="2" xfId="0" applyFont="1" applyBorder="1" applyAlignment="1">
      <alignment horizontal="justify" vertical="top" wrapText="1"/>
    </xf>
    <xf numFmtId="0" fontId="1" fillId="0" borderId="10" xfId="58" applyFont="1" applyBorder="1" applyAlignment="1">
      <alignment horizontal="center" vertical="top"/>
    </xf>
    <xf numFmtId="0" fontId="2" fillId="0" borderId="1" xfId="58" applyFont="1" applyBorder="1" applyAlignment="1">
      <alignment horizontal="center" wrapText="1"/>
    </xf>
    <xf numFmtId="0" fontId="3" fillId="0" borderId="3" xfId="58" applyFont="1" applyBorder="1" applyAlignment="1">
      <alignment horizontal="center" vertical="center"/>
    </xf>
    <xf numFmtId="186" fontId="4" fillId="0" borderId="3" xfId="58" applyNumberFormat="1" applyFont="1" applyBorder="1" applyAlignment="1">
      <alignment horizontal="center" vertical="top" wrapText="1"/>
    </xf>
    <xf numFmtId="180" fontId="1" fillId="0" borderId="3" xfId="58" applyNumberFormat="1" applyFont="1" applyBorder="1" applyAlignment="1">
      <alignment horizontal="center" vertical="center" wrapText="1"/>
    </xf>
    <xf numFmtId="0" fontId="4" fillId="0" borderId="7" xfId="58" applyFont="1" applyBorder="1" applyAlignment="1">
      <alignment horizontal="left" vertical="top" wrapText="1"/>
    </xf>
    <xf numFmtId="179" fontId="1" fillId="0" borderId="0" xfId="4" applyNumberFormat="1" applyFont="1" applyAlignment="1">
      <alignment vertical="center"/>
    </xf>
    <xf numFmtId="186" fontId="1" fillId="0" borderId="4" xfId="58" applyNumberFormat="1" applyFont="1" applyBorder="1" applyAlignment="1">
      <alignment horizontal="center" vertical="top"/>
    </xf>
    <xf numFmtId="179" fontId="1" fillId="0" borderId="0" xfId="4" applyNumberFormat="1" applyFont="1" applyAlignment="1">
      <alignment vertical="justify"/>
    </xf>
    <xf numFmtId="0" fontId="0" fillId="0" borderId="11" xfId="0" applyBorder="1" applyAlignment="1">
      <alignment horizontal="left" vertical="top" wrapText="1"/>
    </xf>
    <xf numFmtId="0" fontId="1" fillId="2" borderId="7" xfId="58" applyFont="1" applyFill="1" applyBorder="1" applyAlignment="1">
      <alignment horizontal="left" vertical="top" wrapText="1"/>
    </xf>
    <xf numFmtId="186" fontId="1" fillId="2" borderId="2" xfId="58" applyNumberFormat="1" applyFont="1" applyFill="1" applyBorder="1" applyAlignment="1">
      <alignment horizontal="left" vertical="top" wrapText="1"/>
    </xf>
    <xf numFmtId="0" fontId="5" fillId="0" borderId="11" xfId="0" applyFont="1" applyBorder="1" applyAlignment="1">
      <alignment horizontal="left" vertical="top" wrapText="1"/>
    </xf>
    <xf numFmtId="0" fontId="1" fillId="2" borderId="11" xfId="58" applyFont="1" applyFill="1" applyBorder="1" applyAlignment="1">
      <alignment horizontal="left" vertical="top" wrapText="1"/>
    </xf>
    <xf numFmtId="0" fontId="1" fillId="0" borderId="11" xfId="58"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4" fillId="0" borderId="11" xfId="0" applyFont="1" applyBorder="1" applyAlignment="1">
      <alignment horizontal="left" vertical="top" wrapText="1"/>
    </xf>
    <xf numFmtId="0" fontId="0" fillId="0" borderId="2" xfId="0" applyBorder="1" applyAlignment="1">
      <alignment horizontal="left" vertical="top" wrapText="1"/>
    </xf>
    <xf numFmtId="0" fontId="2" fillId="0" borderId="1" xfId="58" applyFont="1" applyBorder="1" applyAlignment="1" applyProtection="1">
      <alignment horizontal="center" vertical="center" wrapText="1"/>
      <protection locked="0"/>
    </xf>
    <xf numFmtId="0" fontId="1" fillId="0" borderId="3" xfId="58" applyFont="1" applyBorder="1" applyAlignment="1" applyProtection="1">
      <alignment horizontal="left" vertical="top" wrapText="1" shrinkToFit="1"/>
      <protection locked="0"/>
    </xf>
    <xf numFmtId="0" fontId="1" fillId="0" borderId="3" xfId="58" applyFont="1" applyBorder="1" applyAlignment="1" applyProtection="1">
      <alignment horizontal="center" vertical="top" wrapText="1" shrinkToFit="1"/>
      <protection locked="0"/>
    </xf>
    <xf numFmtId="186" fontId="1" fillId="0" borderId="3" xfId="58" applyNumberFormat="1" applyFont="1" applyBorder="1" applyAlignment="1" applyProtection="1">
      <alignment horizontal="center" vertical="center"/>
      <protection locked="0"/>
    </xf>
    <xf numFmtId="4" fontId="4" fillId="0" borderId="3" xfId="58" applyNumberFormat="1" applyFont="1" applyBorder="1" applyAlignment="1" applyProtection="1">
      <alignment horizontal="center" vertical="center"/>
      <protection locked="0"/>
    </xf>
    <xf numFmtId="186" fontId="1" fillId="0" borderId="3" xfId="58" applyNumberFormat="1" applyFont="1" applyBorder="1" applyAlignment="1">
      <alignment horizontal="center" vertical="top" wrapText="1" shrinkToFit="1"/>
    </xf>
    <xf numFmtId="186" fontId="4" fillId="0" borderId="3" xfId="58" applyNumberFormat="1" applyFont="1" applyBorder="1" applyAlignment="1">
      <alignment horizontal="center" vertical="top" wrapText="1" shrinkToFit="1"/>
    </xf>
    <xf numFmtId="186" fontId="1" fillId="0" borderId="3" xfId="0" applyNumberFormat="1" applyFont="1" applyBorder="1" applyAlignment="1">
      <alignment horizontal="center" vertical="top" wrapText="1" shrinkToFit="1"/>
    </xf>
    <xf numFmtId="180" fontId="1" fillId="0" borderId="3" xfId="58" applyNumberFormat="1" applyFont="1" applyBorder="1" applyAlignment="1" applyProtection="1">
      <alignment horizontal="center" vertical="center" wrapText="1"/>
      <protection locked="0"/>
    </xf>
    <xf numFmtId="181" fontId="4" fillId="0" borderId="3" xfId="58" applyNumberFormat="1" applyFont="1" applyBorder="1" applyAlignment="1">
      <alignment horizontal="left" vertical="top" wrapText="1" shrinkToFit="1"/>
    </xf>
    <xf numFmtId="0" fontId="1" fillId="0" borderId="0" xfId="58" applyFont="1" applyAlignment="1">
      <alignment horizontal="center"/>
    </xf>
    <xf numFmtId="0" fontId="4" fillId="0" borderId="0" xfId="58" applyFont="1" applyAlignment="1">
      <alignment horizontal="center" vertical="justify"/>
    </xf>
    <xf numFmtId="4" fontId="4" fillId="0" borderId="0" xfId="58" applyNumberFormat="1" applyFont="1" applyAlignment="1">
      <alignment horizontal="center" vertical="justify"/>
    </xf>
    <xf numFmtId="0" fontId="4" fillId="0" borderId="0" xfId="0" applyFont="1" applyAlignment="1">
      <alignment vertical="justify"/>
    </xf>
    <xf numFmtId="0" fontId="7" fillId="0" borderId="0" xfId="0" applyFont="1" applyAlignment="1">
      <alignment vertical="justify"/>
    </xf>
    <xf numFmtId="0" fontId="4" fillId="0" borderId="0" xfId="0" applyFont="1" applyAlignment="1">
      <alignment horizontal="center" vertical="top"/>
    </xf>
    <xf numFmtId="0" fontId="1" fillId="0" borderId="0" xfId="0" applyFont="1" applyAlignment="1">
      <alignment horizontal="left" vertical="top"/>
    </xf>
    <xf numFmtId="0" fontId="1" fillId="0" borderId="0" xfId="0" applyFont="1" applyAlignment="1">
      <alignment vertical="top"/>
    </xf>
    <xf numFmtId="186" fontId="1" fillId="0" borderId="0" xfId="0" applyNumberFormat="1" applyFont="1" applyAlignment="1">
      <alignment horizontal="center" vertical="top"/>
    </xf>
    <xf numFmtId="186" fontId="1" fillId="0" borderId="0" xfId="0" applyNumberFormat="1" applyFont="1" applyAlignment="1">
      <alignment vertical="justify"/>
    </xf>
    <xf numFmtId="0" fontId="1" fillId="0" borderId="0" xfId="0" applyFont="1" applyAlignment="1">
      <alignment vertical="justify"/>
    </xf>
    <xf numFmtId="0" fontId="2" fillId="0" borderId="1" xfId="0" applyFont="1" applyBorder="1" applyAlignment="1" applyProtection="1">
      <alignment horizontal="center" wrapText="1"/>
      <protection locked="0"/>
    </xf>
    <xf numFmtId="0" fontId="4" fillId="0" borderId="3"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3" xfId="0" applyFont="1" applyBorder="1" applyAlignment="1" applyProtection="1">
      <alignment horizontal="center" vertical="top" wrapText="1"/>
      <protection locked="0"/>
    </xf>
    <xf numFmtId="0" fontId="1" fillId="0" borderId="3" xfId="0" applyFont="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4" fillId="0" borderId="3" xfId="0" applyFont="1" applyBorder="1" applyAlignment="1">
      <alignment horizontal="center" vertical="top" wrapText="1"/>
    </xf>
    <xf numFmtId="0" fontId="1" fillId="0" borderId="7" xfId="0" applyFont="1" applyBorder="1" applyAlignment="1" applyProtection="1">
      <alignment horizontal="left" vertical="top" wrapText="1"/>
      <protection locked="0"/>
    </xf>
    <xf numFmtId="0" fontId="1" fillId="0" borderId="7" xfId="0" applyFont="1" applyBorder="1" applyAlignment="1" applyProtection="1">
      <alignment horizontal="center" vertical="top" wrapText="1"/>
      <protection locked="0"/>
    </xf>
    <xf numFmtId="0" fontId="1" fillId="0" borderId="11" xfId="0" applyFont="1" applyBorder="1" applyAlignment="1" applyProtection="1">
      <alignment horizontal="left" vertical="top" wrapText="1"/>
      <protection locked="0"/>
    </xf>
    <xf numFmtId="0" fontId="1" fillId="0" borderId="11"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1" fillId="0" borderId="2"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4" fillId="0" borderId="2" xfId="0" applyFont="1" applyBorder="1" applyAlignment="1" applyProtection="1">
      <alignment horizontal="center" vertical="top" wrapText="1"/>
      <protection locked="0"/>
    </xf>
    <xf numFmtId="0" fontId="4" fillId="0" borderId="11" xfId="0" applyFont="1" applyBorder="1" applyAlignment="1" applyProtection="1">
      <alignment horizontal="center" vertical="top" wrapText="1"/>
      <protection locked="0"/>
    </xf>
    <xf numFmtId="0" fontId="1" fillId="0" borderId="12" xfId="0" applyFont="1" applyBorder="1" applyAlignment="1">
      <alignment horizontal="left" vertical="top" wrapText="1" shrinkToFit="1"/>
    </xf>
    <xf numFmtId="0" fontId="1" fillId="0" borderId="13" xfId="0" applyFont="1" applyBorder="1" applyAlignment="1">
      <alignment horizontal="center" vertical="top" wrapText="1" shrinkToFit="1"/>
    </xf>
    <xf numFmtId="0" fontId="1" fillId="0" borderId="12" xfId="0" applyFont="1" applyBorder="1" applyAlignment="1">
      <alignment horizontal="center" vertical="top" wrapText="1" shrinkToFit="1"/>
    </xf>
    <xf numFmtId="0" fontId="1" fillId="0" borderId="14" xfId="0" applyFont="1" applyBorder="1" applyAlignment="1">
      <alignment horizontal="left" vertical="top" wrapText="1" shrinkToFit="1"/>
    </xf>
    <xf numFmtId="0" fontId="1" fillId="0" borderId="14" xfId="0" applyFont="1" applyBorder="1" applyAlignment="1">
      <alignment horizontal="center" vertical="top" wrapText="1" shrinkToFit="1"/>
    </xf>
    <xf numFmtId="0" fontId="1" fillId="0" borderId="3" xfId="0" applyFont="1" applyBorder="1" applyAlignment="1">
      <alignment horizontal="left" vertical="top" wrapText="1" shrinkToFit="1"/>
    </xf>
    <xf numFmtId="0" fontId="1" fillId="0" borderId="3" xfId="0" applyFont="1" applyBorder="1" applyAlignment="1">
      <alignment horizontal="center" vertical="top" wrapText="1" shrinkToFit="1"/>
    </xf>
    <xf numFmtId="0" fontId="1" fillId="0" borderId="10" xfId="0" applyFont="1" applyBorder="1" applyAlignment="1">
      <alignment horizontal="left" vertical="top" wrapText="1" shrinkToFit="1"/>
    </xf>
    <xf numFmtId="0" fontId="1" fillId="0" borderId="15" xfId="0" applyFont="1" applyBorder="1" applyAlignment="1">
      <alignment horizontal="center" vertical="top" wrapText="1" shrinkToFit="1"/>
    </xf>
    <xf numFmtId="0" fontId="1" fillId="0" borderId="10" xfId="0" applyFont="1" applyBorder="1" applyAlignment="1">
      <alignment horizontal="center" vertical="top" wrapText="1" shrinkToFit="1"/>
    </xf>
    <xf numFmtId="186" fontId="1" fillId="0" borderId="3" xfId="0" applyNumberFormat="1" applyFont="1" applyBorder="1" applyAlignment="1" applyProtection="1">
      <alignment horizontal="center" vertical="top" wrapText="1"/>
      <protection locked="0"/>
    </xf>
    <xf numFmtId="186" fontId="4" fillId="0" borderId="3" xfId="0" applyNumberFormat="1" applyFont="1" applyBorder="1" applyAlignment="1" applyProtection="1">
      <alignment horizontal="center" vertical="top" wrapText="1"/>
      <protection locked="0"/>
    </xf>
    <xf numFmtId="4" fontId="4" fillId="0" borderId="3" xfId="0" applyNumberFormat="1" applyFont="1" applyBorder="1" applyAlignment="1" applyProtection="1">
      <alignment horizontal="center" vertical="top" wrapText="1"/>
      <protection locked="0"/>
    </xf>
    <xf numFmtId="177" fontId="1" fillId="0" borderId="3" xfId="0" applyNumberFormat="1" applyFont="1" applyBorder="1" applyAlignment="1" applyProtection="1">
      <alignment horizontal="center" vertical="top" wrapText="1"/>
      <protection locked="0"/>
    </xf>
    <xf numFmtId="186" fontId="4" fillId="0" borderId="3" xfId="0" applyNumberFormat="1" applyFont="1" applyBorder="1" applyAlignment="1" applyProtection="1">
      <alignment horizontal="center" vertical="center" wrapText="1"/>
      <protection locked="0"/>
    </xf>
    <xf numFmtId="4" fontId="4" fillId="0" borderId="3" xfId="0" applyNumberFormat="1" applyFont="1" applyBorder="1" applyAlignment="1" applyProtection="1">
      <alignment horizontal="center" vertical="center" wrapText="1"/>
      <protection locked="0"/>
    </xf>
    <xf numFmtId="186" fontId="1" fillId="0" borderId="7" xfId="0" applyNumberFormat="1" applyFont="1" applyBorder="1" applyAlignment="1">
      <alignment horizontal="center" vertical="top"/>
    </xf>
    <xf numFmtId="186" fontId="1" fillId="0" borderId="7" xfId="0" applyNumberFormat="1" applyFont="1" applyBorder="1" applyAlignment="1">
      <alignment horizontal="center" vertical="top" wrapText="1"/>
    </xf>
    <xf numFmtId="186" fontId="1" fillId="0" borderId="11" xfId="0" applyNumberFormat="1" applyFont="1" applyBorder="1" applyAlignment="1">
      <alignment horizontal="center" vertical="top"/>
    </xf>
    <xf numFmtId="186" fontId="1" fillId="0" borderId="11" xfId="0" applyNumberFormat="1" applyFont="1" applyBorder="1" applyAlignment="1">
      <alignment horizontal="center" vertical="top" wrapText="1"/>
    </xf>
    <xf numFmtId="186" fontId="1" fillId="0" borderId="2" xfId="0" applyNumberFormat="1" applyFont="1" applyBorder="1" applyAlignment="1">
      <alignment horizontal="center" vertical="top"/>
    </xf>
    <xf numFmtId="186" fontId="1" fillId="0" borderId="2" xfId="0" applyNumberFormat="1" applyFont="1" applyBorder="1" applyAlignment="1">
      <alignment horizontal="center" vertical="top" wrapText="1"/>
    </xf>
    <xf numFmtId="186" fontId="1" fillId="0" borderId="3" xfId="0" applyNumberFormat="1" applyFont="1" applyBorder="1" applyAlignment="1">
      <alignment horizontal="center" vertical="top"/>
    </xf>
    <xf numFmtId="186" fontId="1" fillId="0" borderId="3" xfId="0" applyNumberFormat="1" applyFont="1" applyBorder="1" applyAlignment="1">
      <alignment horizontal="center" vertical="top" wrapText="1"/>
    </xf>
    <xf numFmtId="186" fontId="1" fillId="0" borderId="3" xfId="0" applyNumberFormat="1" applyFont="1" applyBorder="1" applyAlignment="1" applyProtection="1">
      <alignment horizontal="center" vertical="center"/>
      <protection locked="0"/>
    </xf>
    <xf numFmtId="186" fontId="4" fillId="0" borderId="3" xfId="0" applyNumberFormat="1" applyFont="1" applyBorder="1" applyAlignment="1" applyProtection="1">
      <alignment horizontal="center" vertical="center"/>
      <protection locked="0"/>
    </xf>
    <xf numFmtId="186" fontId="1" fillId="0" borderId="7" xfId="0" applyNumberFormat="1" applyFont="1" applyBorder="1" applyAlignment="1" applyProtection="1">
      <alignment horizontal="center" vertical="top"/>
      <protection locked="0"/>
    </xf>
    <xf numFmtId="186" fontId="1" fillId="0" borderId="2" xfId="0" applyNumberFormat="1" applyFont="1" applyBorder="1" applyAlignment="1" applyProtection="1">
      <alignment horizontal="center" vertical="top"/>
      <protection locked="0"/>
    </xf>
    <xf numFmtId="186" fontId="1" fillId="0" borderId="3" xfId="0" applyNumberFormat="1" applyFont="1" applyBorder="1" applyAlignment="1" applyProtection="1">
      <alignment horizontal="center" vertical="top"/>
      <protection locked="0"/>
    </xf>
    <xf numFmtId="186" fontId="1" fillId="0" borderId="11" xfId="0" applyNumberFormat="1" applyFont="1" applyBorder="1" applyAlignment="1" applyProtection="1">
      <alignment horizontal="center" vertical="top"/>
      <protection locked="0"/>
    </xf>
    <xf numFmtId="176" fontId="1" fillId="0" borderId="13" xfId="33" applyNumberFormat="1" applyFont="1" applyBorder="1" applyAlignment="1">
      <alignment horizontal="center" vertical="top" wrapText="1"/>
    </xf>
    <xf numFmtId="176" fontId="1" fillId="0" borderId="13" xfId="33" applyNumberFormat="1" applyFont="1" applyBorder="1" applyAlignment="1">
      <alignment horizontal="center" vertical="top" wrapText="1" shrinkToFit="1"/>
    </xf>
    <xf numFmtId="176" fontId="1" fillId="0" borderId="12" xfId="33" applyNumberFormat="1" applyFont="1" applyBorder="1" applyAlignment="1">
      <alignment horizontal="center" vertical="top" wrapText="1" shrinkToFit="1"/>
    </xf>
    <xf numFmtId="176" fontId="1" fillId="0" borderId="14" xfId="33" applyNumberFormat="1" applyFont="1" applyBorder="1" applyAlignment="1">
      <alignment horizontal="center" vertical="top" wrapText="1" shrinkToFit="1"/>
    </xf>
    <xf numFmtId="0" fontId="1" fillId="0" borderId="15" xfId="0" applyFont="1" applyBorder="1" applyAlignment="1">
      <alignment horizontal="center" vertical="top" wrapText="1"/>
    </xf>
    <xf numFmtId="186" fontId="4" fillId="0" borderId="2" xfId="0" applyNumberFormat="1" applyFont="1" applyBorder="1" applyAlignment="1" applyProtection="1">
      <alignment horizontal="center" vertical="center"/>
      <protection locked="0"/>
    </xf>
    <xf numFmtId="176" fontId="1" fillId="0" borderId="15" xfId="33" applyNumberFormat="1" applyFont="1" applyBorder="1" applyAlignment="1">
      <alignment horizontal="center" vertical="top" wrapText="1"/>
    </xf>
    <xf numFmtId="176" fontId="1" fillId="0" borderId="3" xfId="33" applyNumberFormat="1" applyFont="1" applyBorder="1" applyAlignment="1">
      <alignment horizontal="center" vertical="top" wrapText="1"/>
    </xf>
    <xf numFmtId="186" fontId="4" fillId="0" borderId="7" xfId="0" applyNumberFormat="1" applyFont="1" applyBorder="1" applyAlignment="1" applyProtection="1">
      <alignment horizontal="center" vertical="center"/>
      <protection locked="0"/>
    </xf>
    <xf numFmtId="176" fontId="1" fillId="0" borderId="7" xfId="33" applyNumberFormat="1" applyFont="1" applyBorder="1" applyAlignment="1">
      <alignment horizontal="center" vertical="top" wrapText="1"/>
    </xf>
    <xf numFmtId="176" fontId="1" fillId="0" borderId="14" xfId="33" applyNumberFormat="1" applyFont="1" applyBorder="1" applyAlignment="1">
      <alignment horizontal="center" vertical="top" wrapText="1"/>
    </xf>
    <xf numFmtId="176" fontId="1" fillId="0" borderId="3" xfId="33" applyNumberFormat="1" applyFont="1" applyBorder="1" applyAlignment="1">
      <alignment horizontal="center" vertical="top" wrapText="1" shrinkToFit="1"/>
    </xf>
    <xf numFmtId="176" fontId="1" fillId="0" borderId="15" xfId="33" applyNumberFormat="1" applyFont="1" applyBorder="1" applyAlignment="1">
      <alignment horizontal="center" vertical="top" wrapText="1" shrinkToFit="1"/>
    </xf>
    <xf numFmtId="0" fontId="1" fillId="0" borderId="13" xfId="0" applyFont="1" applyBorder="1" applyAlignment="1">
      <alignment horizontal="center" vertical="top" wrapText="1"/>
    </xf>
    <xf numFmtId="0" fontId="1" fillId="0" borderId="12" xfId="0" applyFont="1" applyBorder="1" applyAlignment="1">
      <alignment horizontal="center" vertical="top" wrapText="1"/>
    </xf>
    <xf numFmtId="176" fontId="1" fillId="0" borderId="12" xfId="33" applyNumberFormat="1" applyFont="1" applyBorder="1" applyAlignment="1">
      <alignment horizontal="center" vertical="top" wrapText="1"/>
    </xf>
    <xf numFmtId="186" fontId="1" fillId="0" borderId="4" xfId="0" applyNumberFormat="1" applyFont="1" applyBorder="1" applyAlignment="1" applyProtection="1">
      <alignment horizontal="center" vertical="top" wrapText="1"/>
      <protection locked="0"/>
    </xf>
    <xf numFmtId="180" fontId="1" fillId="0" borderId="3" xfId="0" applyNumberFormat="1" applyFont="1" applyBorder="1" applyAlignment="1" applyProtection="1">
      <alignment horizontal="center" vertical="center" wrapText="1"/>
      <protection locked="0"/>
    </xf>
    <xf numFmtId="180" fontId="1" fillId="0" borderId="7" xfId="0" applyNumberFormat="1" applyFont="1" applyBorder="1" applyAlignment="1" applyProtection="1">
      <alignment horizontal="center" vertical="center" wrapText="1"/>
      <protection locked="0"/>
    </xf>
    <xf numFmtId="4" fontId="4" fillId="0" borderId="4" xfId="0" applyNumberFormat="1" applyFont="1" applyBorder="1" applyAlignment="1" applyProtection="1">
      <alignment horizontal="center" vertical="top" wrapText="1"/>
      <protection locked="0"/>
    </xf>
    <xf numFmtId="0" fontId="4" fillId="0" borderId="3" xfId="0" applyFont="1" applyBorder="1" applyAlignment="1" applyProtection="1">
      <alignment vertical="center" wrapText="1"/>
      <protection locked="0"/>
    </xf>
    <xf numFmtId="0" fontId="1" fillId="0" borderId="7" xfId="0" applyFont="1" applyBorder="1" applyAlignment="1">
      <alignment horizontal="left" vertical="top" wrapText="1"/>
    </xf>
    <xf numFmtId="177" fontId="1" fillId="0" borderId="3" xfId="0" applyNumberFormat="1" applyFont="1" applyBorder="1" applyAlignment="1">
      <alignment horizontal="center" vertical="top" wrapText="1"/>
    </xf>
    <xf numFmtId="177" fontId="1" fillId="0" borderId="4" xfId="0" applyNumberFormat="1" applyFont="1" applyBorder="1" applyAlignment="1">
      <alignment horizontal="center" vertical="top" wrapText="1"/>
    </xf>
    <xf numFmtId="182" fontId="4" fillId="0" borderId="3" xfId="0" applyNumberFormat="1" applyFont="1" applyBorder="1" applyAlignment="1">
      <alignment horizontal="left" vertical="top" wrapText="1"/>
    </xf>
    <xf numFmtId="182" fontId="1" fillId="0" borderId="3" xfId="0" applyNumberFormat="1" applyFont="1" applyBorder="1" applyAlignment="1">
      <alignment horizontal="left" vertical="top" wrapText="1"/>
    </xf>
    <xf numFmtId="3" fontId="4" fillId="0" borderId="3" xfId="0" applyNumberFormat="1" applyFont="1" applyBorder="1" applyAlignment="1">
      <alignment horizontal="left" vertical="top" wrapText="1"/>
    </xf>
    <xf numFmtId="4" fontId="4" fillId="0" borderId="4" xfId="0" applyNumberFormat="1" applyFont="1" applyBorder="1" applyAlignment="1" applyProtection="1">
      <alignment horizontal="center" vertical="center" wrapText="1"/>
      <protection locked="0"/>
    </xf>
    <xf numFmtId="0" fontId="4" fillId="0" borderId="3" xfId="0" applyFont="1" applyBorder="1" applyAlignment="1">
      <alignment vertical="center" wrapText="1"/>
    </xf>
    <xf numFmtId="186" fontId="1" fillId="0" borderId="16" xfId="0" applyNumberFormat="1" applyFont="1" applyBorder="1" applyAlignment="1">
      <alignment horizontal="center" vertical="top" wrapText="1"/>
    </xf>
    <xf numFmtId="0" fontId="4" fillId="0" borderId="7" xfId="0" applyFont="1" applyBorder="1" applyAlignment="1">
      <alignment horizontal="left" vertical="top" wrapText="1"/>
    </xf>
    <xf numFmtId="186" fontId="1" fillId="0" borderId="17" xfId="0" applyNumberFormat="1" applyFont="1" applyBorder="1" applyAlignment="1">
      <alignment horizontal="center" vertical="top" wrapText="1"/>
    </xf>
    <xf numFmtId="0" fontId="4" fillId="0" borderId="7" xfId="0" applyFont="1" applyBorder="1" applyAlignment="1" applyProtection="1">
      <alignment horizontal="left" vertical="top" wrapText="1"/>
      <protection locked="0"/>
    </xf>
    <xf numFmtId="0" fontId="4" fillId="0" borderId="11" xfId="0" applyFont="1" applyBorder="1" applyAlignment="1" applyProtection="1">
      <alignment vertical="top" wrapText="1"/>
      <protection locked="0"/>
    </xf>
    <xf numFmtId="186" fontId="1" fillId="0" borderId="18" xfId="0" applyNumberFormat="1" applyFont="1" applyBorder="1" applyAlignment="1">
      <alignment horizontal="center" vertical="top" wrapText="1"/>
    </xf>
    <xf numFmtId="186" fontId="1" fillId="0" borderId="2" xfId="0" applyNumberFormat="1" applyFont="1" applyBorder="1" applyAlignment="1">
      <alignment vertical="top" wrapText="1"/>
    </xf>
    <xf numFmtId="186" fontId="1" fillId="0" borderId="4" xfId="0" applyNumberFormat="1" applyFont="1" applyBorder="1" applyAlignment="1">
      <alignment horizontal="center" vertical="top" wrapText="1"/>
    </xf>
    <xf numFmtId="0" fontId="1" fillId="0" borderId="3" xfId="0" applyFont="1" applyBorder="1" applyAlignment="1">
      <alignment vertical="top" wrapText="1"/>
    </xf>
    <xf numFmtId="186" fontId="4" fillId="0" borderId="4" xfId="0" applyNumberFormat="1" applyFont="1" applyBorder="1" applyAlignment="1" applyProtection="1">
      <alignment horizontal="center" vertical="center"/>
      <protection locked="0"/>
    </xf>
    <xf numFmtId="181" fontId="4" fillId="0" borderId="7" xfId="0" applyNumberFormat="1" applyFont="1" applyBorder="1" applyAlignment="1">
      <alignment horizontal="left" vertical="top" wrapText="1"/>
    </xf>
    <xf numFmtId="181" fontId="4" fillId="0" borderId="2" xfId="0" applyNumberFormat="1" applyFont="1" applyBorder="1" applyAlignment="1">
      <alignment horizontal="left" vertical="top" wrapText="1"/>
    </xf>
    <xf numFmtId="181" fontId="4" fillId="0" borderId="3" xfId="0" applyNumberFormat="1" applyFont="1" applyBorder="1" applyAlignment="1">
      <alignment horizontal="left" vertical="top" wrapText="1"/>
    </xf>
    <xf numFmtId="181" fontId="4" fillId="0" borderId="11" xfId="0" applyNumberFormat="1" applyFont="1" applyBorder="1" applyAlignment="1">
      <alignment horizontal="left" vertical="top" wrapText="1"/>
    </xf>
    <xf numFmtId="186" fontId="1" fillId="0" borderId="13" xfId="0" applyNumberFormat="1" applyFont="1" applyBorder="1" applyAlignment="1">
      <alignment horizontal="center" vertical="top" wrapText="1"/>
    </xf>
    <xf numFmtId="186" fontId="1" fillId="0" borderId="13" xfId="0" applyNumberFormat="1" applyFont="1" applyBorder="1" applyAlignment="1">
      <alignment horizontal="center" vertical="top" wrapText="1" shrinkToFit="1"/>
    </xf>
    <xf numFmtId="186" fontId="1" fillId="0" borderId="19" xfId="0" applyNumberFormat="1" applyFont="1" applyBorder="1" applyAlignment="1">
      <alignment horizontal="center" vertical="top" wrapText="1" shrinkToFit="1"/>
    </xf>
    <xf numFmtId="0" fontId="4" fillId="0" borderId="3" xfId="0" applyFont="1" applyBorder="1" applyAlignment="1">
      <alignment vertical="justify"/>
    </xf>
    <xf numFmtId="186" fontId="1" fillId="0" borderId="12" xfId="0" applyNumberFormat="1" applyFont="1" applyBorder="1" applyAlignment="1">
      <alignment horizontal="center" vertical="top" wrapText="1" shrinkToFit="1"/>
    </xf>
    <xf numFmtId="186" fontId="1" fillId="0" borderId="20" xfId="0" applyNumberFormat="1" applyFont="1" applyBorder="1" applyAlignment="1">
      <alignment horizontal="center" vertical="top" wrapText="1" shrinkToFit="1"/>
    </xf>
    <xf numFmtId="0" fontId="4" fillId="0" borderId="7" xfId="0" applyFont="1" applyBorder="1" applyAlignment="1">
      <alignment vertical="justify"/>
    </xf>
    <xf numFmtId="186" fontId="1" fillId="0" borderId="14" xfId="0" applyNumberFormat="1" applyFont="1" applyBorder="1" applyAlignment="1">
      <alignment horizontal="center" vertical="top" wrapText="1" shrinkToFit="1"/>
    </xf>
    <xf numFmtId="186" fontId="1" fillId="0" borderId="21" xfId="0" applyNumberFormat="1" applyFont="1" applyBorder="1" applyAlignment="1">
      <alignment horizontal="center" vertical="top" wrapText="1" shrinkToFit="1"/>
    </xf>
    <xf numFmtId="186" fontId="1" fillId="0" borderId="15" xfId="0" applyNumberFormat="1" applyFont="1" applyBorder="1" applyAlignment="1">
      <alignment horizontal="center" vertical="top" wrapText="1"/>
    </xf>
    <xf numFmtId="186" fontId="1" fillId="0" borderId="12" xfId="0" applyNumberFormat="1" applyFont="1" applyBorder="1" applyAlignment="1">
      <alignment horizontal="center" vertical="top" wrapText="1"/>
    </xf>
    <xf numFmtId="186" fontId="1" fillId="0" borderId="14" xfId="0" applyNumberFormat="1" applyFont="1" applyBorder="1" applyAlignment="1">
      <alignment horizontal="center" vertical="top" wrapText="1"/>
    </xf>
    <xf numFmtId="186" fontId="1" fillId="0" borderId="15" xfId="0" applyNumberFormat="1" applyFont="1" applyBorder="1" applyAlignment="1">
      <alignment horizontal="center" vertical="top" wrapText="1" shrinkToFit="1"/>
    </xf>
    <xf numFmtId="186" fontId="1" fillId="0" borderId="22" xfId="0" applyNumberFormat="1" applyFont="1" applyBorder="1" applyAlignment="1">
      <alignment horizontal="center" vertical="top" wrapText="1" shrinkToFit="1"/>
    </xf>
    <xf numFmtId="0" fontId="4" fillId="0" borderId="2" xfId="0" applyFont="1" applyBorder="1" applyAlignment="1">
      <alignment vertical="justify"/>
    </xf>
    <xf numFmtId="186" fontId="1" fillId="0" borderId="5" xfId="0" applyNumberFormat="1" applyFont="1" applyBorder="1" applyAlignment="1">
      <alignment horizontal="center" vertical="top" wrapText="1"/>
    </xf>
    <xf numFmtId="4" fontId="1" fillId="0" borderId="0" xfId="0" applyNumberFormat="1" applyFont="1" applyAlignment="1">
      <alignment vertical="justify"/>
    </xf>
    <xf numFmtId="0" fontId="1" fillId="0" borderId="11" xfId="0" applyFont="1" applyBorder="1" applyAlignment="1" applyProtection="1">
      <alignment horizontal="left" vertical="top" wrapText="1" shrinkToFit="1"/>
      <protection locked="0"/>
    </xf>
    <xf numFmtId="0" fontId="1" fillId="0" borderId="2" xfId="0" applyFont="1" applyBorder="1" applyAlignment="1" applyProtection="1">
      <alignment horizontal="center" vertical="top" wrapText="1" shrinkToFit="1"/>
      <protection locked="0"/>
    </xf>
    <xf numFmtId="0" fontId="1" fillId="0" borderId="11" xfId="0" applyFont="1" applyBorder="1" applyAlignment="1" applyProtection="1">
      <alignment horizontal="center" vertical="top" wrapText="1" shrinkToFit="1"/>
      <protection locked="0"/>
    </xf>
    <xf numFmtId="0" fontId="1" fillId="0" borderId="7" xfId="0" applyFont="1" applyBorder="1" applyAlignment="1" applyProtection="1">
      <alignment horizontal="left" vertical="top" wrapText="1" shrinkToFit="1"/>
      <protection locked="0"/>
    </xf>
    <xf numFmtId="0" fontId="1" fillId="0" borderId="7" xfId="0" applyFont="1" applyBorder="1" applyAlignment="1" applyProtection="1">
      <alignment horizontal="center" vertical="top" wrapText="1" shrinkToFit="1"/>
      <protection locked="0"/>
    </xf>
    <xf numFmtId="0" fontId="1" fillId="0" borderId="3" xfId="0" applyFont="1" applyBorder="1" applyAlignment="1" applyProtection="1">
      <alignment horizontal="left" vertical="top" wrapText="1" shrinkToFit="1"/>
      <protection locked="0"/>
    </xf>
    <xf numFmtId="0" fontId="1" fillId="0" borderId="3" xfId="0" applyFont="1" applyBorder="1" applyAlignment="1" applyProtection="1">
      <alignment horizontal="center" vertical="top" wrapText="1" shrinkToFit="1"/>
      <protection locked="0"/>
    </xf>
    <xf numFmtId="0" fontId="4" fillId="0" borderId="3" xfId="0" applyFont="1" applyBorder="1" applyAlignment="1">
      <alignment horizontal="left" vertical="center" wrapText="1"/>
    </xf>
    <xf numFmtId="49" fontId="4" fillId="0" borderId="7"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1" fillId="0" borderId="3" xfId="1" applyFont="1" applyBorder="1" applyAlignment="1" applyProtection="1">
      <alignment horizontal="left" vertical="top" wrapText="1"/>
      <protection locked="0"/>
    </xf>
    <xf numFmtId="0" fontId="1" fillId="0" borderId="0" xfId="0" applyFont="1" applyAlignment="1" applyProtection="1">
      <alignment horizontal="center" vertical="top" wrapText="1"/>
      <protection locked="0"/>
    </xf>
    <xf numFmtId="176" fontId="1" fillId="0" borderId="2" xfId="33" applyNumberFormat="1" applyFont="1" applyBorder="1" applyAlignment="1">
      <alignment horizontal="center" vertical="top" wrapText="1"/>
    </xf>
    <xf numFmtId="186" fontId="4" fillId="0" borderId="11" xfId="0" applyNumberFormat="1" applyFont="1" applyBorder="1" applyAlignment="1" applyProtection="1">
      <alignment horizontal="center" vertical="center"/>
      <protection locked="0"/>
    </xf>
    <xf numFmtId="176" fontId="1" fillId="0" borderId="10" xfId="33" applyNumberFormat="1" applyFont="1" applyBorder="1" applyAlignment="1">
      <alignment horizontal="center" vertical="top" wrapText="1"/>
    </xf>
    <xf numFmtId="186" fontId="1" fillId="0" borderId="2" xfId="0" applyNumberFormat="1" applyFont="1" applyBorder="1" applyAlignment="1">
      <alignment horizontal="center" vertical="top" wrapText="1" shrinkToFit="1"/>
    </xf>
    <xf numFmtId="186" fontId="1" fillId="0" borderId="7" xfId="0" applyNumberFormat="1" applyFont="1" applyBorder="1" applyAlignment="1">
      <alignment horizontal="center" vertical="top" wrapText="1" shrinkToFit="1"/>
    </xf>
    <xf numFmtId="186" fontId="1" fillId="0" borderId="11" xfId="0" applyNumberFormat="1" applyFont="1" applyBorder="1" applyAlignment="1">
      <alignment horizontal="center" vertical="top" wrapText="1" shrinkToFit="1"/>
    </xf>
    <xf numFmtId="176" fontId="1" fillId="0" borderId="10" xfId="33" applyNumberFormat="1" applyFont="1" applyBorder="1" applyAlignment="1">
      <alignment horizontal="center" vertical="top" wrapText="1" shrinkToFit="1"/>
    </xf>
    <xf numFmtId="186" fontId="4" fillId="0" borderId="3" xfId="0" applyNumberFormat="1" applyFont="1" applyBorder="1" applyAlignment="1">
      <alignment horizontal="center" vertical="center"/>
    </xf>
    <xf numFmtId="4" fontId="4" fillId="0" borderId="3" xfId="0" applyNumberFormat="1" applyFont="1" applyBorder="1" applyAlignment="1" applyProtection="1">
      <alignment horizontal="center" vertical="center"/>
      <protection locked="0"/>
    </xf>
    <xf numFmtId="4" fontId="1" fillId="0" borderId="3" xfId="0" applyNumberFormat="1" applyFont="1" applyBorder="1" applyAlignment="1">
      <alignment horizontal="center" vertical="top"/>
    </xf>
    <xf numFmtId="4" fontId="1" fillId="0" borderId="0" xfId="0" applyNumberFormat="1" applyFont="1" applyAlignment="1">
      <alignment horizontal="center" vertical="top"/>
    </xf>
    <xf numFmtId="186" fontId="1" fillId="0" borderId="0" xfId="0" applyNumberFormat="1" applyFont="1" applyAlignment="1">
      <alignment horizontal="center" vertical="top" wrapText="1"/>
    </xf>
    <xf numFmtId="186" fontId="1" fillId="0" borderId="10" xfId="0" applyNumberFormat="1" applyFont="1" applyBorder="1" applyAlignment="1">
      <alignment horizontal="center" vertical="top" wrapText="1"/>
    </xf>
    <xf numFmtId="186" fontId="1" fillId="0" borderId="18" xfId="0" applyNumberFormat="1" applyFont="1" applyBorder="1" applyAlignment="1">
      <alignment horizontal="center" vertical="top" wrapText="1" shrinkToFit="1"/>
    </xf>
    <xf numFmtId="186" fontId="1" fillId="0" borderId="16" xfId="0" applyNumberFormat="1" applyFont="1" applyBorder="1" applyAlignment="1">
      <alignment horizontal="center" vertical="top" wrapText="1" shrinkToFit="1"/>
    </xf>
    <xf numFmtId="186" fontId="1" fillId="0" borderId="10" xfId="0" applyNumberFormat="1" applyFont="1" applyBorder="1" applyAlignment="1">
      <alignment horizontal="center" vertical="top" wrapText="1" shrinkToFit="1"/>
    </xf>
    <xf numFmtId="186" fontId="1" fillId="0" borderId="17" xfId="0" applyNumberFormat="1" applyFont="1" applyBorder="1" applyAlignment="1">
      <alignment horizontal="center" vertical="top" wrapText="1" shrinkToFit="1"/>
    </xf>
    <xf numFmtId="186" fontId="1" fillId="0" borderId="4" xfId="0" applyNumberFormat="1" applyFont="1" applyBorder="1" applyAlignment="1">
      <alignment horizontal="center" vertical="top" wrapText="1" shrinkToFit="1"/>
    </xf>
    <xf numFmtId="186" fontId="1" fillId="0" borderId="23" xfId="0" applyNumberFormat="1" applyFont="1" applyBorder="1" applyAlignment="1">
      <alignment horizontal="center" vertical="top" wrapText="1" shrinkToFit="1"/>
    </xf>
    <xf numFmtId="186" fontId="1" fillId="0" borderId="22" xfId="0" applyNumberFormat="1" applyFont="1" applyBorder="1" applyAlignment="1">
      <alignment horizontal="center" vertical="top" wrapText="1"/>
    </xf>
    <xf numFmtId="181" fontId="1" fillId="0" borderId="2" xfId="0" applyNumberFormat="1" applyFont="1" applyBorder="1" applyAlignment="1">
      <alignment horizontal="left" vertical="top" wrapText="1"/>
    </xf>
    <xf numFmtId="186" fontId="4" fillId="0" borderId="4" xfId="0" applyNumberFormat="1" applyFont="1" applyBorder="1" applyAlignment="1">
      <alignment horizontal="center" vertical="center"/>
    </xf>
    <xf numFmtId="186" fontId="1" fillId="0" borderId="16" xfId="0" applyNumberFormat="1" applyFont="1" applyBorder="1" applyAlignment="1">
      <alignment horizontal="center" vertical="top"/>
    </xf>
    <xf numFmtId="186" fontId="1" fillId="0" borderId="4" xfId="0" applyNumberFormat="1" applyFont="1" applyBorder="1" applyAlignment="1">
      <alignment horizontal="center" vertical="top"/>
    </xf>
    <xf numFmtId="4" fontId="4" fillId="0" borderId="4" xfId="0" applyNumberFormat="1" applyFont="1" applyBorder="1" applyAlignment="1" applyProtection="1">
      <alignment horizontal="center" vertical="center"/>
      <protection locked="0"/>
    </xf>
    <xf numFmtId="4" fontId="1" fillId="0" borderId="4" xfId="0" applyNumberFormat="1" applyFont="1" applyBorder="1" applyAlignment="1">
      <alignment horizontal="center" vertical="top"/>
    </xf>
    <xf numFmtId="3" fontId="1" fillId="0" borderId="3" xfId="0" applyNumberFormat="1" applyFont="1" applyBorder="1" applyAlignment="1">
      <alignment horizontal="left" vertical="top" wrapText="1"/>
    </xf>
    <xf numFmtId="181" fontId="4" fillId="0" borderId="3" xfId="0" applyNumberFormat="1" applyFont="1" applyBorder="1" applyAlignment="1" applyProtection="1">
      <alignment horizontal="left" vertical="top" wrapText="1"/>
      <protection locked="0"/>
    </xf>
    <xf numFmtId="186" fontId="1" fillId="0" borderId="0" xfId="0" applyNumberFormat="1" applyFont="1" applyAlignment="1" applyProtection="1">
      <alignment horizontal="center" vertical="top"/>
      <protection locked="0"/>
    </xf>
    <xf numFmtId="186" fontId="1" fillId="0" borderId="16" xfId="0" applyNumberFormat="1" applyFont="1" applyBorder="1" applyAlignment="1" applyProtection="1">
      <alignment horizontal="center" vertical="top"/>
      <protection locked="0"/>
    </xf>
    <xf numFmtId="186" fontId="1" fillId="0" borderId="4" xfId="0" applyNumberFormat="1" applyFont="1" applyBorder="1" applyAlignment="1" applyProtection="1">
      <alignment horizontal="center" vertical="top"/>
      <protection locked="0"/>
    </xf>
  </cellXfs>
  <cellStyles count="62">
    <cellStyle name="Обычный" xfId="0" builtinId="0"/>
    <cellStyle name="Обычный 2 2" xfId="1"/>
    <cellStyle name="Обычный 5" xfId="2"/>
    <cellStyle name="Финансовый 2" xfId="3"/>
    <cellStyle name="Финансовый 2 4" xfId="4"/>
    <cellStyle name="Финансовый 2 2" xfId="5"/>
    <cellStyle name="Финансовый 2 2 2" xfId="6"/>
    <cellStyle name="Финансовый 3" xfId="7"/>
    <cellStyle name="Финансовый 3 2" xfId="8"/>
    <cellStyle name="Финансовый 3 2 2" xfId="9"/>
    <cellStyle name="Финансовый 3 3" xfId="10"/>
    <cellStyle name="Финансовый 4" xfId="11"/>
    <cellStyle name="40% — Акцент6" xfId="12" builtinId="51"/>
    <cellStyle name="Акцент4" xfId="13" builtinId="41"/>
    <cellStyle name="20% — Акцент6" xfId="14" builtinId="50"/>
    <cellStyle name="Гиперссылка" xfId="15" builtinId="8"/>
    <cellStyle name="40% — Акцент5" xfId="16" builtinId="47"/>
    <cellStyle name="Акцент3" xfId="17" builtinId="37"/>
    <cellStyle name="20% — Акцент5" xfId="18" builtinId="46"/>
    <cellStyle name="Акцент2" xfId="19" builtinId="33"/>
    <cellStyle name="20% — Акцент4" xfId="20" builtinId="42"/>
    <cellStyle name="Заголовок 2" xfId="21" builtinId="17"/>
    <cellStyle name="60% — Акцент3" xfId="22" builtinId="40"/>
    <cellStyle name="Акцент1" xfId="23" builtinId="29"/>
    <cellStyle name="20% — Акцент3" xfId="24" builtinId="38"/>
    <cellStyle name="Заголовок 1" xfId="25" builtinId="16"/>
    <cellStyle name="Денежный" xfId="26" builtinId="4"/>
    <cellStyle name="60% — Акцент2" xfId="27" builtinId="36"/>
    <cellStyle name="Ввод" xfId="28" builtinId="20"/>
    <cellStyle name="Акцент6" xfId="29" builtinId="49"/>
    <cellStyle name="Процент" xfId="30" builtinId="5"/>
    <cellStyle name="40% — Акцент2" xfId="31" builtinId="35"/>
    <cellStyle name="20% — Акцент2" xfId="32" builtinId="34"/>
    <cellStyle name="Запятая" xfId="33" builtinId="3"/>
    <cellStyle name="Акцент5" xfId="34" builtinId="45"/>
    <cellStyle name="Нейтральный" xfId="35" builtinId="28"/>
    <cellStyle name="40% — Акцент1" xfId="36" builtinId="31"/>
    <cellStyle name="20% — Акцент1" xfId="37" builtinId="30"/>
    <cellStyle name="Открывавшаяся гиперссылка" xfId="38" builtinId="9"/>
    <cellStyle name="Связанная ячейка" xfId="39" builtinId="24"/>
    <cellStyle name="Проверить ячейку" xfId="40" builtinId="23"/>
    <cellStyle name="60% — Акцент5" xfId="41" builtinId="48"/>
    <cellStyle name="Заголовок 4" xfId="42" builtinId="19"/>
    <cellStyle name="Заголовок 3" xfId="43" builtinId="18"/>
    <cellStyle name="60% — Акцент4" xfId="44" builtinId="44"/>
    <cellStyle name="Финансовый 2 3" xfId="45"/>
    <cellStyle name="Плохой" xfId="46" builtinId="27"/>
    <cellStyle name="Вычисление" xfId="47" builtinId="22"/>
    <cellStyle name="60% — Акцент6" xfId="48" builtinId="52"/>
    <cellStyle name="Денежный [0]" xfId="49" builtinId="7"/>
    <cellStyle name="Пояснительный текст" xfId="50" builtinId="53"/>
    <cellStyle name="40% — Акцент3" xfId="51" builtinId="39"/>
    <cellStyle name="Заголовок" xfId="52" builtinId="15"/>
    <cellStyle name="Запятая [0]" xfId="53" builtinId="6"/>
    <cellStyle name="Итого" xfId="54" builtinId="25"/>
    <cellStyle name="Предупреждающий текст" xfId="55" builtinId="11"/>
    <cellStyle name="Примечание" xfId="56" builtinId="10"/>
    <cellStyle name="60% — Акцент1" xfId="57" builtinId="32"/>
    <cellStyle name="Обычный 2" xfId="58"/>
    <cellStyle name="Хороший" xfId="59" builtinId="26"/>
    <cellStyle name="40% — Акцент4" xfId="60" builtinId="43"/>
    <cellStyle name="Вывод" xfId="61" builtinId="2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8</xdr:row>
      <xdr:rowOff>2261870</xdr:rowOff>
    </xdr:from>
    <xdr:to>
      <xdr:col>10</xdr:col>
      <xdr:colOff>43815</xdr:colOff>
      <xdr:row>9</xdr:row>
      <xdr:rowOff>5715</xdr:rowOff>
    </xdr:to>
    <xdr:cxnSp>
      <xdr:nvCxnSpPr>
        <xdr:cNvPr id="2" name="Прямое соединение 1"/>
        <xdr:cNvCxnSpPr/>
      </xdr:nvCxnSpPr>
      <xdr:spPr>
        <a:xfrm>
          <a:off x="0" y="9399270"/>
          <a:ext cx="14654530" cy="1079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635</xdr:colOff>
      <xdr:row>11</xdr:row>
      <xdr:rowOff>18415</xdr:rowOff>
    </xdr:from>
    <xdr:to>
      <xdr:col>10</xdr:col>
      <xdr:colOff>44450</xdr:colOff>
      <xdr:row>11</xdr:row>
      <xdr:rowOff>29210</xdr:rowOff>
    </xdr:to>
    <xdr:cxnSp>
      <xdr:nvCxnSpPr>
        <xdr:cNvPr id="3" name="Прямое соединение 2"/>
        <xdr:cNvCxnSpPr/>
      </xdr:nvCxnSpPr>
      <xdr:spPr>
        <a:xfrm>
          <a:off x="635" y="15591790"/>
          <a:ext cx="14654530" cy="1079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635</xdr:colOff>
      <xdr:row>18</xdr:row>
      <xdr:rowOff>10795</xdr:rowOff>
    </xdr:from>
    <xdr:to>
      <xdr:col>10</xdr:col>
      <xdr:colOff>44450</xdr:colOff>
      <xdr:row>18</xdr:row>
      <xdr:rowOff>21590</xdr:rowOff>
    </xdr:to>
    <xdr:cxnSp>
      <xdr:nvCxnSpPr>
        <xdr:cNvPr id="4" name="Прямое соединение 3"/>
        <xdr:cNvCxnSpPr/>
      </xdr:nvCxnSpPr>
      <xdr:spPr>
        <a:xfrm>
          <a:off x="635" y="22508845"/>
          <a:ext cx="14654530" cy="1079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635</xdr:colOff>
      <xdr:row>21</xdr:row>
      <xdr:rowOff>7620</xdr:rowOff>
    </xdr:from>
    <xdr:to>
      <xdr:col>10</xdr:col>
      <xdr:colOff>44450</xdr:colOff>
      <xdr:row>21</xdr:row>
      <xdr:rowOff>18415</xdr:rowOff>
    </xdr:to>
    <xdr:cxnSp>
      <xdr:nvCxnSpPr>
        <xdr:cNvPr id="5" name="Прямое соединение 4"/>
        <xdr:cNvCxnSpPr/>
      </xdr:nvCxnSpPr>
      <xdr:spPr>
        <a:xfrm>
          <a:off x="635" y="29630370"/>
          <a:ext cx="14654530" cy="1079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635</xdr:colOff>
      <xdr:row>25</xdr:row>
      <xdr:rowOff>795020</xdr:rowOff>
    </xdr:from>
    <xdr:to>
      <xdr:col>10</xdr:col>
      <xdr:colOff>44450</xdr:colOff>
      <xdr:row>25</xdr:row>
      <xdr:rowOff>805815</xdr:rowOff>
    </xdr:to>
    <xdr:cxnSp>
      <xdr:nvCxnSpPr>
        <xdr:cNvPr id="6" name="Прямое соединение 5"/>
        <xdr:cNvCxnSpPr/>
      </xdr:nvCxnSpPr>
      <xdr:spPr>
        <a:xfrm>
          <a:off x="635" y="36323270"/>
          <a:ext cx="14654530" cy="1079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635</xdr:colOff>
      <xdr:row>34</xdr:row>
      <xdr:rowOff>10795</xdr:rowOff>
    </xdr:from>
    <xdr:to>
      <xdr:col>10</xdr:col>
      <xdr:colOff>44450</xdr:colOff>
      <xdr:row>34</xdr:row>
      <xdr:rowOff>21590</xdr:rowOff>
    </xdr:to>
    <xdr:cxnSp>
      <xdr:nvCxnSpPr>
        <xdr:cNvPr id="7" name="Прямое соединение 6"/>
        <xdr:cNvCxnSpPr/>
      </xdr:nvCxnSpPr>
      <xdr:spPr>
        <a:xfrm>
          <a:off x="635" y="43797220"/>
          <a:ext cx="14654530" cy="1079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8"/>
  <sheetViews>
    <sheetView tabSelected="1" view="pageBreakPreview" zoomScale="92" zoomScaleNormal="100" workbookViewId="0">
      <selection activeCell="A1" sqref="A1"/>
    </sheetView>
  </sheetViews>
  <sheetFormatPr defaultColWidth="12.8666666666667" defaultRowHeight="12.75"/>
  <cols>
    <col min="1" max="1" width="9.26666666666667" style="122" customWidth="1"/>
    <col min="2" max="2" width="37.7333333333333" style="123" customWidth="1"/>
    <col min="3" max="3" width="14.2666666666667" style="124" customWidth="1"/>
    <col min="4" max="5" width="6.73333333333333" style="124" customWidth="1"/>
    <col min="6" max="6" width="12.7333333333333" style="125" customWidth="1"/>
    <col min="7" max="8" width="12.7333333333333" style="125" hidden="1" customWidth="1" outlineLevel="1"/>
    <col min="9" max="9" width="12.7333333333333" style="125" customWidth="1" collapsed="1"/>
    <col min="10" max="11" width="12.7333333333333" style="125" customWidth="1"/>
    <col min="12" max="12" width="160.4" style="126" customWidth="1"/>
    <col min="13" max="16384" width="12.8666666666667" style="127"/>
  </cols>
  <sheetData>
    <row r="1" ht="48" customHeight="1" spans="12:12">
      <c r="L1" s="28" t="s">
        <v>0</v>
      </c>
    </row>
    <row r="2" ht="61" customHeight="1" spans="1:12">
      <c r="A2" s="128" t="s">
        <v>1</v>
      </c>
      <c r="B2" s="128"/>
      <c r="C2" s="128"/>
      <c r="D2" s="128"/>
      <c r="E2" s="128"/>
      <c r="F2" s="128"/>
      <c r="G2" s="128"/>
      <c r="H2" s="128"/>
      <c r="I2" s="128"/>
      <c r="J2" s="128"/>
      <c r="K2" s="128"/>
      <c r="L2" s="128"/>
    </row>
    <row r="3" ht="54" customHeight="1" spans="1:12">
      <c r="A3" s="129" t="s">
        <v>2</v>
      </c>
      <c r="B3" s="130" t="s">
        <v>3</v>
      </c>
      <c r="C3" s="130" t="s">
        <v>4</v>
      </c>
      <c r="D3" s="130" t="s">
        <v>5</v>
      </c>
      <c r="E3" s="130"/>
      <c r="F3" s="155" t="s">
        <v>6</v>
      </c>
      <c r="G3" s="155" t="s">
        <v>7</v>
      </c>
      <c r="H3" s="155" t="s">
        <v>8</v>
      </c>
      <c r="I3" s="155" t="s">
        <v>9</v>
      </c>
      <c r="J3" s="155" t="s">
        <v>10</v>
      </c>
      <c r="K3" s="191" t="s">
        <v>11</v>
      </c>
      <c r="L3" s="192" t="s">
        <v>12</v>
      </c>
    </row>
    <row r="4" ht="31" customHeight="1" spans="1:12">
      <c r="A4" s="129"/>
      <c r="B4" s="130"/>
      <c r="C4" s="130"/>
      <c r="D4" s="130" t="s">
        <v>13</v>
      </c>
      <c r="E4" s="130" t="s">
        <v>14</v>
      </c>
      <c r="F4" s="155"/>
      <c r="G4" s="155"/>
      <c r="H4" s="155"/>
      <c r="I4" s="155"/>
      <c r="J4" s="155"/>
      <c r="K4" s="191"/>
      <c r="L4" s="193"/>
    </row>
    <row r="5" ht="28.5" customHeight="1" spans="1:18">
      <c r="A5" s="131" t="s">
        <v>15</v>
      </c>
      <c r="B5" s="131"/>
      <c r="C5" s="131"/>
      <c r="D5" s="131"/>
      <c r="E5" s="131"/>
      <c r="F5" s="156"/>
      <c r="G5" s="156"/>
      <c r="H5" s="157">
        <f>H6+H88+H94</f>
        <v>1309635.8</v>
      </c>
      <c r="I5" s="157">
        <f>I6+I88+I94</f>
        <v>2687478.6</v>
      </c>
      <c r="J5" s="194">
        <f>J6+J88+J94</f>
        <v>2752736.4</v>
      </c>
      <c r="K5" s="194">
        <f>K6+K88+K94</f>
        <v>2787717.2</v>
      </c>
      <c r="L5" s="159"/>
      <c r="P5" s="234"/>
      <c r="Q5" s="234"/>
      <c r="R5" s="234"/>
    </row>
    <row r="6" ht="23.25" customHeight="1" spans="1:18">
      <c r="A6" s="131" t="s">
        <v>16</v>
      </c>
      <c r="B6" s="131"/>
      <c r="C6" s="131"/>
      <c r="D6" s="131"/>
      <c r="E6" s="131"/>
      <c r="F6" s="156"/>
      <c r="G6" s="156"/>
      <c r="H6" s="156">
        <f>H7+H13+H23</f>
        <v>1076380.7</v>
      </c>
      <c r="I6" s="156">
        <f>I7+I13+I23</f>
        <v>1742699.4</v>
      </c>
      <c r="J6" s="156">
        <f>J7+J13+J23</f>
        <v>2051372.5</v>
      </c>
      <c r="K6" s="156">
        <f>K7+K13+K23</f>
        <v>2099890.2</v>
      </c>
      <c r="L6" s="159"/>
      <c r="P6" s="234"/>
      <c r="Q6" s="234"/>
      <c r="R6" s="234"/>
    </row>
    <row r="7" ht="33.75" customHeight="1" spans="1:18">
      <c r="A7" s="131" t="s">
        <v>17</v>
      </c>
      <c r="B7" s="131"/>
      <c r="C7" s="131"/>
      <c r="D7" s="131"/>
      <c r="E7" s="131"/>
      <c r="F7" s="156"/>
      <c r="G7" s="156"/>
      <c r="H7" s="157">
        <f>SUM(H8:H11)</f>
        <v>149859.4</v>
      </c>
      <c r="I7" s="157">
        <f>SUM(I8:I11)</f>
        <v>153478.7</v>
      </c>
      <c r="J7" s="157">
        <f>SUM(J8:J12)</f>
        <v>153478.7</v>
      </c>
      <c r="K7" s="194">
        <f>SUM(K8:K12)</f>
        <v>158084.7</v>
      </c>
      <c r="L7" s="195" t="s">
        <v>18</v>
      </c>
      <c r="P7" s="234"/>
      <c r="Q7" s="234"/>
      <c r="R7" s="234"/>
    </row>
    <row r="8" ht="260" customHeight="1" spans="1:18">
      <c r="A8" s="132" t="s">
        <v>19</v>
      </c>
      <c r="B8" s="133" t="s">
        <v>20</v>
      </c>
      <c r="C8" s="134" t="s">
        <v>21</v>
      </c>
      <c r="D8" s="134" t="s">
        <v>22</v>
      </c>
      <c r="E8" s="134" t="s">
        <v>23</v>
      </c>
      <c r="F8" s="155">
        <f>SUM(G8:I8)</f>
        <v>190326.1</v>
      </c>
      <c r="G8" s="155">
        <v>44881.3</v>
      </c>
      <c r="H8" s="155">
        <v>85444.8</v>
      </c>
      <c r="I8" s="155">
        <v>60000</v>
      </c>
      <c r="J8" s="155"/>
      <c r="K8" s="191"/>
      <c r="L8" s="196" t="s">
        <v>24</v>
      </c>
      <c r="P8" s="234"/>
      <c r="Q8" s="234"/>
      <c r="R8" s="234"/>
    </row>
    <row r="9" ht="153" customHeight="1" spans="1:18">
      <c r="A9" s="132"/>
      <c r="B9" s="133"/>
      <c r="C9" s="134"/>
      <c r="D9" s="134"/>
      <c r="E9" s="134"/>
      <c r="F9" s="155"/>
      <c r="G9" s="155"/>
      <c r="H9" s="155"/>
      <c r="I9" s="155"/>
      <c r="J9" s="155"/>
      <c r="K9" s="191"/>
      <c r="L9" s="104" t="s">
        <v>25</v>
      </c>
      <c r="P9" s="234"/>
      <c r="Q9" s="234"/>
      <c r="R9" s="234"/>
    </row>
    <row r="10" ht="216.75" spans="1:18">
      <c r="A10" s="135" t="s">
        <v>26</v>
      </c>
      <c r="B10" s="133" t="s">
        <v>27</v>
      </c>
      <c r="C10" s="134" t="s">
        <v>21</v>
      </c>
      <c r="D10" s="134" t="s">
        <v>28</v>
      </c>
      <c r="E10" s="134" t="s">
        <v>29</v>
      </c>
      <c r="F10" s="155">
        <f>SUM(H10:J11)</f>
        <v>258530.4</v>
      </c>
      <c r="G10" s="155"/>
      <c r="H10" s="158">
        <v>64414.6</v>
      </c>
      <c r="I10" s="197">
        <v>93478.7</v>
      </c>
      <c r="J10" s="197">
        <v>100637.1</v>
      </c>
      <c r="K10" s="198"/>
      <c r="L10" s="199" t="s">
        <v>30</v>
      </c>
      <c r="P10" s="234"/>
      <c r="Q10" s="234"/>
      <c r="R10" s="234"/>
    </row>
    <row r="11" ht="84" customHeight="1" spans="1:18">
      <c r="A11" s="135"/>
      <c r="B11" s="133"/>
      <c r="C11" s="134"/>
      <c r="D11" s="134"/>
      <c r="E11" s="134"/>
      <c r="F11" s="155"/>
      <c r="G11" s="155"/>
      <c r="H11" s="158"/>
      <c r="I11" s="197"/>
      <c r="J11" s="197"/>
      <c r="K11" s="198"/>
      <c r="L11" s="200" t="s">
        <v>31</v>
      </c>
      <c r="P11" s="234"/>
      <c r="Q11" s="234"/>
      <c r="R11" s="234"/>
    </row>
    <row r="12" ht="55" customHeight="1" spans="1:18">
      <c r="A12" s="135" t="s">
        <v>32</v>
      </c>
      <c r="B12" s="133" t="s">
        <v>33</v>
      </c>
      <c r="C12" s="134" t="s">
        <v>21</v>
      </c>
      <c r="D12" s="134" t="s">
        <v>34</v>
      </c>
      <c r="E12" s="134" t="s">
        <v>35</v>
      </c>
      <c r="F12" s="155"/>
      <c r="G12" s="155"/>
      <c r="H12" s="158"/>
      <c r="I12" s="197"/>
      <c r="J12" s="197">
        <v>52841.6</v>
      </c>
      <c r="K12" s="198">
        <v>158084.7</v>
      </c>
      <c r="L12" s="201" t="s">
        <v>36</v>
      </c>
      <c r="P12" s="234"/>
      <c r="Q12" s="234"/>
      <c r="R12" s="234"/>
    </row>
    <row r="13" ht="32.25" customHeight="1" spans="1:18">
      <c r="A13" s="131" t="s">
        <v>37</v>
      </c>
      <c r="B13" s="131"/>
      <c r="C13" s="131"/>
      <c r="D13" s="131"/>
      <c r="E13" s="131"/>
      <c r="F13" s="156"/>
      <c r="G13" s="159"/>
      <c r="H13" s="160">
        <f>SUM(H14:H22)</f>
        <v>45996.1</v>
      </c>
      <c r="I13" s="160">
        <f>SUM(I14:I22)</f>
        <v>555744.8</v>
      </c>
      <c r="J13" s="160">
        <f>SUM(J14:J22)</f>
        <v>555744.8</v>
      </c>
      <c r="K13" s="202">
        <f>SUM(K14:K22)</f>
        <v>570144.5</v>
      </c>
      <c r="L13" s="203" t="s">
        <v>38</v>
      </c>
      <c r="P13" s="234"/>
      <c r="Q13" s="234"/>
      <c r="R13" s="234"/>
    </row>
    <row r="14" ht="291" customHeight="1" spans="1:18">
      <c r="A14" s="132" t="s">
        <v>39</v>
      </c>
      <c r="B14" s="136" t="s">
        <v>40</v>
      </c>
      <c r="C14" s="137" t="s">
        <v>21</v>
      </c>
      <c r="D14" s="137" t="s">
        <v>28</v>
      </c>
      <c r="E14" s="137" t="s">
        <v>29</v>
      </c>
      <c r="F14" s="161">
        <f>H14+I14+J14</f>
        <v>1157485.7</v>
      </c>
      <c r="G14" s="162"/>
      <c r="H14" s="162">
        <v>45996.1</v>
      </c>
      <c r="I14" s="162">
        <v>555744.8</v>
      </c>
      <c r="J14" s="168">
        <v>555744.8</v>
      </c>
      <c r="K14" s="204"/>
      <c r="L14" s="205" t="s">
        <v>41</v>
      </c>
      <c r="P14" s="234"/>
      <c r="Q14" s="234"/>
      <c r="R14" s="234"/>
    </row>
    <row r="15" ht="171" customHeight="1" spans="1:18">
      <c r="A15" s="132"/>
      <c r="B15" s="138"/>
      <c r="C15" s="139"/>
      <c r="D15" s="139"/>
      <c r="E15" s="139"/>
      <c r="F15" s="163"/>
      <c r="G15" s="164"/>
      <c r="H15" s="164"/>
      <c r="I15" s="164"/>
      <c r="J15" s="168"/>
      <c r="K15" s="206"/>
      <c r="L15" s="103" t="s">
        <v>42</v>
      </c>
      <c r="P15" s="234"/>
      <c r="Q15" s="234"/>
      <c r="R15" s="234"/>
    </row>
    <row r="16" ht="278" customHeight="1" spans="1:18">
      <c r="A16" s="132"/>
      <c r="B16" s="138"/>
      <c r="C16" s="139"/>
      <c r="D16" s="139"/>
      <c r="E16" s="139"/>
      <c r="F16" s="163"/>
      <c r="G16" s="164"/>
      <c r="H16" s="164"/>
      <c r="I16" s="164"/>
      <c r="J16" s="168"/>
      <c r="K16" s="206"/>
      <c r="L16" s="207" t="s">
        <v>43</v>
      </c>
      <c r="P16" s="234"/>
      <c r="Q16" s="234"/>
      <c r="R16" s="234"/>
    </row>
    <row r="17" ht="120.75" customHeight="1" spans="1:18">
      <c r="A17" s="132"/>
      <c r="B17" s="138"/>
      <c r="C17" s="139"/>
      <c r="D17" s="139"/>
      <c r="E17" s="139"/>
      <c r="F17" s="163"/>
      <c r="G17" s="164"/>
      <c r="H17" s="164"/>
      <c r="I17" s="164"/>
      <c r="J17" s="168"/>
      <c r="K17" s="206"/>
      <c r="L17" s="138" t="s">
        <v>44</v>
      </c>
      <c r="P17" s="234"/>
      <c r="Q17" s="234"/>
      <c r="R17" s="234"/>
    </row>
    <row r="18" ht="110.25" customHeight="1" spans="1:18">
      <c r="A18" s="132"/>
      <c r="B18" s="138"/>
      <c r="C18" s="139"/>
      <c r="D18" s="139"/>
      <c r="E18" s="139"/>
      <c r="F18" s="163"/>
      <c r="G18" s="164"/>
      <c r="H18" s="164"/>
      <c r="I18" s="164"/>
      <c r="J18" s="168"/>
      <c r="K18" s="206"/>
      <c r="L18" s="138" t="s">
        <v>45</v>
      </c>
      <c r="P18" s="234"/>
      <c r="Q18" s="234"/>
      <c r="R18" s="234"/>
    </row>
    <row r="19" ht="72.75" customHeight="1" spans="1:18">
      <c r="A19" s="132"/>
      <c r="B19" s="138"/>
      <c r="C19" s="139"/>
      <c r="D19" s="139"/>
      <c r="E19" s="139"/>
      <c r="F19" s="163"/>
      <c r="G19" s="164"/>
      <c r="H19" s="164"/>
      <c r="I19" s="164"/>
      <c r="J19" s="168"/>
      <c r="K19" s="206"/>
      <c r="L19" s="208" t="s">
        <v>46</v>
      </c>
      <c r="P19" s="234"/>
      <c r="Q19" s="234"/>
      <c r="R19" s="234"/>
    </row>
    <row r="20" ht="58.5" customHeight="1" spans="1:18">
      <c r="A20" s="132"/>
      <c r="B20" s="138"/>
      <c r="C20" s="139"/>
      <c r="D20" s="139"/>
      <c r="E20" s="139"/>
      <c r="F20" s="163"/>
      <c r="G20" s="164"/>
      <c r="H20" s="164"/>
      <c r="I20" s="164"/>
      <c r="J20" s="168"/>
      <c r="K20" s="206"/>
      <c r="L20" s="208" t="s">
        <v>47</v>
      </c>
      <c r="P20" s="234"/>
      <c r="Q20" s="234"/>
      <c r="R20" s="234"/>
    </row>
    <row r="21" ht="114.75" customHeight="1" spans="1:18">
      <c r="A21" s="132"/>
      <c r="B21" s="140"/>
      <c r="C21" s="141"/>
      <c r="D21" s="141"/>
      <c r="E21" s="141"/>
      <c r="F21" s="165"/>
      <c r="G21" s="166"/>
      <c r="H21" s="166"/>
      <c r="I21" s="166"/>
      <c r="J21" s="168"/>
      <c r="K21" s="209"/>
      <c r="L21" s="210" t="s">
        <v>48</v>
      </c>
      <c r="P21" s="234"/>
      <c r="Q21" s="234"/>
      <c r="R21" s="234"/>
    </row>
    <row r="22" ht="124.5" customHeight="1" spans="1:18">
      <c r="A22" s="132" t="s">
        <v>49</v>
      </c>
      <c r="B22" s="133" t="s">
        <v>50</v>
      </c>
      <c r="C22" s="134" t="s">
        <v>21</v>
      </c>
      <c r="D22" s="134" t="s">
        <v>51</v>
      </c>
      <c r="E22" s="134" t="s">
        <v>52</v>
      </c>
      <c r="F22" s="167"/>
      <c r="G22" s="168"/>
      <c r="H22" s="168"/>
      <c r="I22" s="168"/>
      <c r="J22" s="168"/>
      <c r="K22" s="211">
        <v>570144.5</v>
      </c>
      <c r="L22" s="212" t="s">
        <v>53</v>
      </c>
      <c r="P22" s="234"/>
      <c r="Q22" s="234"/>
      <c r="R22" s="234"/>
    </row>
    <row r="23" s="120" customFormat="1" ht="28.5" customHeight="1" spans="1:18">
      <c r="A23" s="131" t="s">
        <v>54</v>
      </c>
      <c r="B23" s="131"/>
      <c r="C23" s="131"/>
      <c r="D23" s="131"/>
      <c r="E23" s="131"/>
      <c r="F23" s="169"/>
      <c r="G23" s="170"/>
      <c r="H23" s="170">
        <f>SUM(H24:H66)</f>
        <v>880525.2</v>
      </c>
      <c r="I23" s="170">
        <f>SUM(I24:I87)</f>
        <v>1033475.9</v>
      </c>
      <c r="J23" s="170">
        <f>SUM(J24:J87)</f>
        <v>1342149</v>
      </c>
      <c r="K23" s="213">
        <f>SUM(K24:K87)</f>
        <v>1371661</v>
      </c>
      <c r="L23" s="131" t="s">
        <v>55</v>
      </c>
      <c r="P23" s="234"/>
      <c r="Q23" s="234"/>
      <c r="R23" s="234"/>
    </row>
    <row r="24" s="120" customFormat="1" ht="165.75" spans="1:18">
      <c r="A24" s="142" t="s">
        <v>56</v>
      </c>
      <c r="B24" s="136" t="s">
        <v>57</v>
      </c>
      <c r="C24" s="137" t="s">
        <v>21</v>
      </c>
      <c r="D24" s="137" t="s">
        <v>22</v>
      </c>
      <c r="E24" s="137" t="s">
        <v>23</v>
      </c>
      <c r="F24" s="171">
        <f t="shared" ref="F24:F33" si="0">SUM(G24:J24)</f>
        <v>171000</v>
      </c>
      <c r="G24" s="168">
        <v>72000</v>
      </c>
      <c r="H24" s="168">
        <v>73585</v>
      </c>
      <c r="I24" s="162">
        <v>25415</v>
      </c>
      <c r="J24" s="162"/>
      <c r="K24" s="162"/>
      <c r="L24" s="214" t="s">
        <v>58</v>
      </c>
      <c r="P24" s="234"/>
      <c r="Q24" s="234"/>
      <c r="R24" s="234"/>
    </row>
    <row r="25" s="120" customFormat="1" ht="168.4" customHeight="1" spans="1:18">
      <c r="A25" s="143"/>
      <c r="B25" s="140"/>
      <c r="C25" s="141"/>
      <c r="D25" s="141"/>
      <c r="E25" s="141"/>
      <c r="F25" s="172"/>
      <c r="G25" s="168"/>
      <c r="H25" s="168"/>
      <c r="I25" s="166"/>
      <c r="J25" s="166"/>
      <c r="K25" s="166"/>
      <c r="L25" s="215" t="s">
        <v>59</v>
      </c>
      <c r="P25" s="234"/>
      <c r="Q25" s="234"/>
      <c r="R25" s="234"/>
    </row>
    <row r="26" s="120" customFormat="1" ht="153" customHeight="1" spans="1:18">
      <c r="A26" s="142" t="s">
        <v>60</v>
      </c>
      <c r="B26" s="136" t="s">
        <v>61</v>
      </c>
      <c r="C26" s="137" t="s">
        <v>21</v>
      </c>
      <c r="D26" s="137" t="s">
        <v>22</v>
      </c>
      <c r="E26" s="137" t="s">
        <v>23</v>
      </c>
      <c r="F26" s="171">
        <f t="shared" si="0"/>
        <v>106000</v>
      </c>
      <c r="G26" s="168">
        <v>35300</v>
      </c>
      <c r="H26" s="168">
        <v>44000</v>
      </c>
      <c r="I26" s="162">
        <v>26700</v>
      </c>
      <c r="J26" s="162"/>
      <c r="K26" s="162"/>
      <c r="L26" s="214" t="s">
        <v>62</v>
      </c>
      <c r="P26" s="234"/>
      <c r="Q26" s="234"/>
      <c r="R26" s="234"/>
    </row>
    <row r="27" s="120" customFormat="1" ht="202.5" customHeight="1" spans="1:18">
      <c r="A27" s="143"/>
      <c r="B27" s="140"/>
      <c r="C27" s="141"/>
      <c r="D27" s="141"/>
      <c r="E27" s="141"/>
      <c r="F27" s="172"/>
      <c r="G27" s="168"/>
      <c r="H27" s="168"/>
      <c r="I27" s="166"/>
      <c r="J27" s="166"/>
      <c r="K27" s="166"/>
      <c r="L27" s="215" t="s">
        <v>63</v>
      </c>
      <c r="P27" s="234"/>
      <c r="Q27" s="234"/>
      <c r="R27" s="234"/>
    </row>
    <row r="28" s="120" customFormat="1" ht="178.5" spans="1:18">
      <c r="A28" s="132" t="s">
        <v>64</v>
      </c>
      <c r="B28" s="86" t="s">
        <v>65</v>
      </c>
      <c r="C28" s="134" t="s">
        <v>21</v>
      </c>
      <c r="D28" s="134" t="s">
        <v>22</v>
      </c>
      <c r="E28" s="134" t="s">
        <v>23</v>
      </c>
      <c r="F28" s="173">
        <f t="shared" si="0"/>
        <v>54000</v>
      </c>
      <c r="G28" s="168">
        <v>22500</v>
      </c>
      <c r="H28" s="168">
        <v>26500</v>
      </c>
      <c r="I28" s="168">
        <v>5000</v>
      </c>
      <c r="J28" s="211"/>
      <c r="K28" s="168"/>
      <c r="L28" s="216" t="s">
        <v>66</v>
      </c>
      <c r="P28" s="234"/>
      <c r="Q28" s="234"/>
      <c r="R28" s="234"/>
    </row>
    <row r="29" s="120" customFormat="1" ht="171" customHeight="1" spans="1:18">
      <c r="A29" s="142" t="s">
        <v>67</v>
      </c>
      <c r="B29" s="136" t="s">
        <v>68</v>
      </c>
      <c r="C29" s="137" t="s">
        <v>21</v>
      </c>
      <c r="D29" s="137" t="s">
        <v>22</v>
      </c>
      <c r="E29" s="137" t="s">
        <v>23</v>
      </c>
      <c r="F29" s="171">
        <f t="shared" si="0"/>
        <v>169000</v>
      </c>
      <c r="G29" s="168">
        <v>64000</v>
      </c>
      <c r="H29" s="168">
        <v>77342.5</v>
      </c>
      <c r="I29" s="162">
        <v>27657.5</v>
      </c>
      <c r="J29" s="162"/>
      <c r="K29" s="162"/>
      <c r="L29" s="214" t="s">
        <v>69</v>
      </c>
      <c r="P29" s="234"/>
      <c r="Q29" s="234"/>
      <c r="R29" s="234"/>
    </row>
    <row r="30" s="120" customFormat="1" ht="178.5" spans="1:18">
      <c r="A30" s="143"/>
      <c r="B30" s="140"/>
      <c r="C30" s="141"/>
      <c r="D30" s="141"/>
      <c r="E30" s="141"/>
      <c r="F30" s="172"/>
      <c r="G30" s="168"/>
      <c r="H30" s="168"/>
      <c r="I30" s="166"/>
      <c r="J30" s="166"/>
      <c r="K30" s="166"/>
      <c r="L30" s="215" t="s">
        <v>70</v>
      </c>
      <c r="P30" s="234"/>
      <c r="Q30" s="234"/>
      <c r="R30" s="234"/>
    </row>
    <row r="31" s="120" customFormat="1" ht="150" customHeight="1" spans="1:18">
      <c r="A31" s="144" t="s">
        <v>71</v>
      </c>
      <c r="B31" s="139" t="s">
        <v>72</v>
      </c>
      <c r="C31" s="139" t="s">
        <v>21</v>
      </c>
      <c r="D31" s="139" t="s">
        <v>22</v>
      </c>
      <c r="E31" s="139" t="s">
        <v>23</v>
      </c>
      <c r="F31" s="174">
        <f t="shared" si="0"/>
        <v>333441</v>
      </c>
      <c r="G31" s="166">
        <v>210841</v>
      </c>
      <c r="H31" s="166">
        <v>100175</v>
      </c>
      <c r="I31" s="164">
        <v>22425</v>
      </c>
      <c r="J31" s="164"/>
      <c r="K31" s="164"/>
      <c r="L31" s="217" t="s">
        <v>73</v>
      </c>
      <c r="P31" s="234"/>
      <c r="Q31" s="234"/>
      <c r="R31" s="234"/>
    </row>
    <row r="32" s="120" customFormat="1" ht="164.65" customHeight="1" spans="1:18">
      <c r="A32" s="143"/>
      <c r="B32" s="141"/>
      <c r="C32" s="141"/>
      <c r="D32" s="141"/>
      <c r="E32" s="141"/>
      <c r="F32" s="172"/>
      <c r="G32" s="168"/>
      <c r="H32" s="168"/>
      <c r="I32" s="166"/>
      <c r="J32" s="166"/>
      <c r="K32" s="166"/>
      <c r="L32" s="215" t="s">
        <v>74</v>
      </c>
      <c r="P32" s="234"/>
      <c r="Q32" s="234"/>
      <c r="R32" s="234"/>
    </row>
    <row r="33" s="120" customFormat="1" ht="162" customHeight="1" spans="1:18">
      <c r="A33" s="142" t="s">
        <v>75</v>
      </c>
      <c r="B33" s="137" t="s">
        <v>76</v>
      </c>
      <c r="C33" s="137" t="s">
        <v>21</v>
      </c>
      <c r="D33" s="137" t="s">
        <v>22</v>
      </c>
      <c r="E33" s="137" t="s">
        <v>23</v>
      </c>
      <c r="F33" s="171">
        <f t="shared" si="0"/>
        <v>432928.5</v>
      </c>
      <c r="G33" s="168">
        <v>145747.8</v>
      </c>
      <c r="H33" s="168">
        <v>182195.6</v>
      </c>
      <c r="I33" s="162">
        <v>104985.1</v>
      </c>
      <c r="J33" s="162"/>
      <c r="K33" s="162"/>
      <c r="L33" s="214" t="s">
        <v>77</v>
      </c>
      <c r="P33" s="234"/>
      <c r="Q33" s="234"/>
      <c r="R33" s="234"/>
    </row>
    <row r="34" s="120" customFormat="1" ht="149.65" customHeight="1" spans="1:18">
      <c r="A34" s="144"/>
      <c r="B34" s="139"/>
      <c r="C34" s="139"/>
      <c r="D34" s="139"/>
      <c r="E34" s="139"/>
      <c r="F34" s="174"/>
      <c r="G34" s="168"/>
      <c r="H34" s="168"/>
      <c r="I34" s="164"/>
      <c r="J34" s="164"/>
      <c r="K34" s="164"/>
      <c r="L34" s="217" t="s">
        <v>78</v>
      </c>
      <c r="P34" s="234"/>
      <c r="Q34" s="234"/>
      <c r="R34" s="234"/>
    </row>
    <row r="35" s="120" customFormat="1" ht="150.75" customHeight="1" spans="1:18">
      <c r="A35" s="144"/>
      <c r="B35" s="139"/>
      <c r="C35" s="139"/>
      <c r="D35" s="139"/>
      <c r="E35" s="139"/>
      <c r="F35" s="174"/>
      <c r="G35" s="168"/>
      <c r="H35" s="168"/>
      <c r="I35" s="164"/>
      <c r="J35" s="164"/>
      <c r="K35" s="164"/>
      <c r="L35" s="217" t="s">
        <v>79</v>
      </c>
      <c r="P35" s="234"/>
      <c r="Q35" s="234"/>
      <c r="R35" s="234"/>
    </row>
    <row r="36" s="120" customFormat="1" ht="113.65" customHeight="1" spans="1:18">
      <c r="A36" s="143"/>
      <c r="B36" s="141"/>
      <c r="C36" s="141"/>
      <c r="D36" s="141"/>
      <c r="E36" s="141"/>
      <c r="F36" s="172"/>
      <c r="G36" s="168"/>
      <c r="H36" s="168"/>
      <c r="I36" s="166"/>
      <c r="J36" s="166"/>
      <c r="K36" s="166"/>
      <c r="L36" s="215" t="s">
        <v>80</v>
      </c>
      <c r="P36" s="234"/>
      <c r="Q36" s="234"/>
      <c r="R36" s="234"/>
    </row>
    <row r="37" s="120" customFormat="1" ht="182" customHeight="1" spans="1:18">
      <c r="A37" s="132" t="s">
        <v>81</v>
      </c>
      <c r="B37" s="133" t="s">
        <v>82</v>
      </c>
      <c r="C37" s="134" t="s">
        <v>21</v>
      </c>
      <c r="D37" s="134" t="s">
        <v>28</v>
      </c>
      <c r="E37" s="134" t="s">
        <v>29</v>
      </c>
      <c r="F37" s="173">
        <f t="shared" ref="F37:F80" si="1">SUM(H37:J37)</f>
        <v>85000</v>
      </c>
      <c r="G37" s="170"/>
      <c r="H37" s="168">
        <v>38837.5</v>
      </c>
      <c r="I37" s="168">
        <v>26162.5</v>
      </c>
      <c r="J37" s="211">
        <v>20000</v>
      </c>
      <c r="K37" s="168"/>
      <c r="L37" s="216" t="s">
        <v>83</v>
      </c>
      <c r="P37" s="234"/>
      <c r="Q37" s="234"/>
      <c r="R37" s="234"/>
    </row>
    <row r="38" s="120" customFormat="1" ht="193" customHeight="1" spans="1:18">
      <c r="A38" s="132" t="s">
        <v>84</v>
      </c>
      <c r="B38" s="133" t="s">
        <v>85</v>
      </c>
      <c r="C38" s="134" t="s">
        <v>21</v>
      </c>
      <c r="D38" s="134" t="s">
        <v>28</v>
      </c>
      <c r="E38" s="134" t="s">
        <v>29</v>
      </c>
      <c r="F38" s="173">
        <f t="shared" si="1"/>
        <v>50000</v>
      </c>
      <c r="G38" s="170"/>
      <c r="H38" s="175">
        <f>15000+6312.5</f>
        <v>21312.5</v>
      </c>
      <c r="I38" s="218">
        <f>25000-6312.5</f>
        <v>18687.5</v>
      </c>
      <c r="J38" s="211">
        <v>10000</v>
      </c>
      <c r="K38" s="168"/>
      <c r="L38" s="216" t="s">
        <v>86</v>
      </c>
      <c r="P38" s="234"/>
      <c r="Q38" s="234"/>
      <c r="R38" s="234"/>
    </row>
    <row r="39" s="120" customFormat="1" ht="178.5" spans="1:18">
      <c r="A39" s="132" t="s">
        <v>87</v>
      </c>
      <c r="B39" s="145" t="s">
        <v>88</v>
      </c>
      <c r="C39" s="146" t="s">
        <v>89</v>
      </c>
      <c r="D39" s="147" t="s">
        <v>90</v>
      </c>
      <c r="E39" s="147" t="s">
        <v>91</v>
      </c>
      <c r="F39" s="168">
        <f t="shared" ref="F39:F40" si="2">H39+I39+J39</f>
        <v>30000</v>
      </c>
      <c r="G39" s="168"/>
      <c r="H39" s="176">
        <v>3787.5</v>
      </c>
      <c r="I39" s="219">
        <f t="shared" ref="I39:I40" si="3">11212.5+5000</f>
        <v>16212.5</v>
      </c>
      <c r="J39" s="220">
        <v>10000</v>
      </c>
      <c r="K39" s="221"/>
      <c r="L39" s="216" t="s">
        <v>92</v>
      </c>
      <c r="P39" s="234"/>
      <c r="Q39" s="234"/>
      <c r="R39" s="234"/>
    </row>
    <row r="40" s="120" customFormat="1" ht="178.5" spans="1:18">
      <c r="A40" s="142" t="s">
        <v>93</v>
      </c>
      <c r="B40" s="145" t="s">
        <v>94</v>
      </c>
      <c r="C40" s="147" t="s">
        <v>89</v>
      </c>
      <c r="D40" s="147" t="s">
        <v>90</v>
      </c>
      <c r="E40" s="147" t="s">
        <v>91</v>
      </c>
      <c r="F40" s="162">
        <f t="shared" si="2"/>
        <v>35000</v>
      </c>
      <c r="G40" s="162"/>
      <c r="H40" s="177">
        <v>3787.5</v>
      </c>
      <c r="I40" s="222">
        <f t="shared" si="3"/>
        <v>16212.5</v>
      </c>
      <c r="J40" s="223">
        <v>15000</v>
      </c>
      <c r="K40" s="224"/>
      <c r="L40" s="214" t="s">
        <v>95</v>
      </c>
      <c r="P40" s="234"/>
      <c r="Q40" s="234"/>
      <c r="R40" s="234"/>
    </row>
    <row r="41" s="120" customFormat="1" ht="191.25" spans="1:18">
      <c r="A41" s="132" t="s">
        <v>96</v>
      </c>
      <c r="B41" s="148" t="s">
        <v>97</v>
      </c>
      <c r="C41" s="149" t="s">
        <v>89</v>
      </c>
      <c r="D41" s="149" t="s">
        <v>90</v>
      </c>
      <c r="E41" s="149" t="s">
        <v>98</v>
      </c>
      <c r="F41" s="168">
        <f>SUM(H41:K41)</f>
        <v>50000</v>
      </c>
      <c r="G41" s="168"/>
      <c r="H41" s="178">
        <v>5050</v>
      </c>
      <c r="I41" s="225">
        <f>14950+5000</f>
        <v>19950</v>
      </c>
      <c r="J41" s="226">
        <v>15000</v>
      </c>
      <c r="K41" s="114">
        <v>10000</v>
      </c>
      <c r="L41" s="216" t="s">
        <v>99</v>
      </c>
      <c r="P41" s="234"/>
      <c r="Q41" s="234"/>
      <c r="R41" s="234"/>
    </row>
    <row r="42" s="120" customFormat="1" ht="129" customHeight="1" spans="1:18">
      <c r="A42" s="143" t="s">
        <v>100</v>
      </c>
      <c r="B42" s="140" t="s">
        <v>101</v>
      </c>
      <c r="C42" s="141" t="s">
        <v>21</v>
      </c>
      <c r="D42" s="141" t="s">
        <v>28</v>
      </c>
      <c r="E42" s="179" t="s">
        <v>102</v>
      </c>
      <c r="F42" s="172">
        <f>SUM(H42:J42)</f>
        <v>10000</v>
      </c>
      <c r="G42" s="180"/>
      <c r="H42" s="181">
        <f>5000+1262.5</f>
        <v>6262.5</v>
      </c>
      <c r="I42" s="227">
        <f>5000-1262.5</f>
        <v>3737.5</v>
      </c>
      <c r="J42" s="209"/>
      <c r="K42" s="166"/>
      <c r="L42" s="215" t="s">
        <v>103</v>
      </c>
      <c r="P42" s="234"/>
      <c r="Q42" s="234"/>
      <c r="R42" s="234"/>
    </row>
    <row r="43" s="120" customFormat="1" ht="201" customHeight="1" spans="1:18">
      <c r="A43" s="132" t="s">
        <v>104</v>
      </c>
      <c r="B43" s="133" t="s">
        <v>105</v>
      </c>
      <c r="C43" s="134" t="s">
        <v>21</v>
      </c>
      <c r="D43" s="134" t="s">
        <v>28</v>
      </c>
      <c r="E43" s="134" t="s">
        <v>29</v>
      </c>
      <c r="F43" s="173">
        <f t="shared" si="1"/>
        <v>45893.3</v>
      </c>
      <c r="G43" s="170"/>
      <c r="H43" s="182">
        <f>15000+893.3</f>
        <v>15893.3</v>
      </c>
      <c r="I43" s="218">
        <v>20000</v>
      </c>
      <c r="J43" s="211">
        <v>10000</v>
      </c>
      <c r="K43" s="168"/>
      <c r="L43" s="216" t="s">
        <v>106</v>
      </c>
      <c r="P43" s="234"/>
      <c r="Q43" s="234"/>
      <c r="R43" s="234"/>
    </row>
    <row r="44" s="120" customFormat="1" ht="204" spans="1:18">
      <c r="A44" s="132" t="s">
        <v>107</v>
      </c>
      <c r="B44" s="133" t="s">
        <v>108</v>
      </c>
      <c r="C44" s="134" t="s">
        <v>21</v>
      </c>
      <c r="D44" s="134" t="s">
        <v>28</v>
      </c>
      <c r="E44" s="134" t="s">
        <v>29</v>
      </c>
      <c r="F44" s="173">
        <f t="shared" si="1"/>
        <v>60000</v>
      </c>
      <c r="G44" s="170"/>
      <c r="H44" s="175">
        <f>15000+6312.5</f>
        <v>21312.5</v>
      </c>
      <c r="I44" s="218">
        <f>25000-6312.5</f>
        <v>18687.5</v>
      </c>
      <c r="J44" s="211">
        <v>20000</v>
      </c>
      <c r="K44" s="168"/>
      <c r="L44" s="216" t="s">
        <v>109</v>
      </c>
      <c r="P44" s="234"/>
      <c r="Q44" s="234"/>
      <c r="R44" s="234"/>
    </row>
    <row r="45" s="120" customFormat="1" ht="129" customHeight="1" spans="1:18">
      <c r="A45" s="132" t="s">
        <v>110</v>
      </c>
      <c r="B45" s="145" t="s">
        <v>111</v>
      </c>
      <c r="C45" s="146" t="s">
        <v>89</v>
      </c>
      <c r="D45" s="147" t="s">
        <v>90</v>
      </c>
      <c r="E45" s="147" t="s">
        <v>112</v>
      </c>
      <c r="F45" s="168">
        <f t="shared" ref="F45:F46" si="4">H45+I45+J45</f>
        <v>7275.1</v>
      </c>
      <c r="G45" s="168"/>
      <c r="H45" s="176">
        <v>1205.7</v>
      </c>
      <c r="I45" s="219">
        <v>3569.4</v>
      </c>
      <c r="J45" s="220">
        <v>2500</v>
      </c>
      <c r="K45" s="221"/>
      <c r="L45" s="216" t="s">
        <v>113</v>
      </c>
      <c r="P45" s="234"/>
      <c r="Q45" s="234"/>
      <c r="R45" s="234"/>
    </row>
    <row r="46" s="120" customFormat="1" ht="118.9" customHeight="1" spans="1:18">
      <c r="A46" s="142" t="s">
        <v>114</v>
      </c>
      <c r="B46" s="145" t="s">
        <v>115</v>
      </c>
      <c r="C46" s="147" t="s">
        <v>89</v>
      </c>
      <c r="D46" s="147" t="s">
        <v>90</v>
      </c>
      <c r="E46" s="147" t="s">
        <v>112</v>
      </c>
      <c r="F46" s="162">
        <f t="shared" si="4"/>
        <v>7500</v>
      </c>
      <c r="G46" s="162"/>
      <c r="H46" s="177">
        <v>1262.5</v>
      </c>
      <c r="I46" s="222">
        <v>3737.5</v>
      </c>
      <c r="J46" s="223">
        <v>2500</v>
      </c>
      <c r="K46" s="224"/>
      <c r="L46" s="214" t="s">
        <v>116</v>
      </c>
      <c r="P46" s="234"/>
      <c r="Q46" s="234"/>
      <c r="R46" s="234"/>
    </row>
    <row r="47" s="120" customFormat="1" ht="191.25" spans="1:18">
      <c r="A47" s="132" t="s">
        <v>117</v>
      </c>
      <c r="B47" s="148" t="s">
        <v>118</v>
      </c>
      <c r="C47" s="149" t="s">
        <v>89</v>
      </c>
      <c r="D47" s="149" t="s">
        <v>90</v>
      </c>
      <c r="E47" s="149" t="s">
        <v>98</v>
      </c>
      <c r="F47" s="168">
        <f>SUM(H47:K47)</f>
        <v>68646.1</v>
      </c>
      <c r="G47" s="168"/>
      <c r="H47" s="178">
        <v>6312.5</v>
      </c>
      <c r="I47" s="225">
        <f>18687.5+3646.1</f>
        <v>22333.6</v>
      </c>
      <c r="J47" s="226">
        <f>40000-20000</f>
        <v>20000</v>
      </c>
      <c r="K47" s="114">
        <v>20000</v>
      </c>
      <c r="L47" s="216" t="s">
        <v>119</v>
      </c>
      <c r="P47" s="234"/>
      <c r="Q47" s="234"/>
      <c r="R47" s="234"/>
    </row>
    <row r="48" s="120" customFormat="1" ht="127.5" spans="1:18">
      <c r="A48" s="143" t="s">
        <v>120</v>
      </c>
      <c r="B48" s="140" t="s">
        <v>121</v>
      </c>
      <c r="C48" s="141" t="s">
        <v>21</v>
      </c>
      <c r="D48" s="141" t="s">
        <v>28</v>
      </c>
      <c r="E48" s="141" t="s">
        <v>23</v>
      </c>
      <c r="F48" s="172">
        <f t="shared" si="1"/>
        <v>15000</v>
      </c>
      <c r="G48" s="180"/>
      <c r="H48" s="181">
        <v>10000</v>
      </c>
      <c r="I48" s="227">
        <v>5000</v>
      </c>
      <c r="J48" s="209"/>
      <c r="K48" s="166"/>
      <c r="L48" s="215" t="s">
        <v>122</v>
      </c>
      <c r="P48" s="234"/>
      <c r="Q48" s="234"/>
      <c r="R48" s="234"/>
    </row>
    <row r="49" s="120" customFormat="1" ht="162.4" customHeight="1" spans="1:18">
      <c r="A49" s="132" t="s">
        <v>123</v>
      </c>
      <c r="B49" s="133" t="s">
        <v>124</v>
      </c>
      <c r="C49" s="134" t="s">
        <v>21</v>
      </c>
      <c r="D49" s="134" t="s">
        <v>28</v>
      </c>
      <c r="E49" s="134" t="s">
        <v>23</v>
      </c>
      <c r="F49" s="173">
        <f t="shared" si="1"/>
        <v>38551.7</v>
      </c>
      <c r="G49" s="170"/>
      <c r="H49" s="182">
        <f>20000+2601.6-50+0.1+1000</f>
        <v>23551.7</v>
      </c>
      <c r="I49" s="218">
        <v>15000</v>
      </c>
      <c r="J49" s="211"/>
      <c r="K49" s="168"/>
      <c r="L49" s="216" t="s">
        <v>125</v>
      </c>
      <c r="P49" s="234"/>
      <c r="Q49" s="234"/>
      <c r="R49" s="234"/>
    </row>
    <row r="50" s="120" customFormat="1" ht="208.9" customHeight="1" spans="1:18">
      <c r="A50" s="132" t="s">
        <v>126</v>
      </c>
      <c r="B50" s="133" t="s">
        <v>127</v>
      </c>
      <c r="C50" s="134" t="s">
        <v>21</v>
      </c>
      <c r="D50" s="134" t="s">
        <v>28</v>
      </c>
      <c r="E50" s="134" t="s">
        <v>29</v>
      </c>
      <c r="F50" s="173">
        <f t="shared" si="1"/>
        <v>46000</v>
      </c>
      <c r="G50" s="170"/>
      <c r="H50" s="182">
        <f>15000+1000+5050</f>
        <v>21050</v>
      </c>
      <c r="I50" s="218">
        <f>20000-5050</f>
        <v>14950</v>
      </c>
      <c r="J50" s="211">
        <v>10000</v>
      </c>
      <c r="K50" s="168"/>
      <c r="L50" s="216" t="s">
        <v>128</v>
      </c>
      <c r="P50" s="234"/>
      <c r="Q50" s="234"/>
      <c r="R50" s="234"/>
    </row>
    <row r="51" s="120" customFormat="1" ht="201.4" customHeight="1" spans="1:18">
      <c r="A51" s="142" t="s">
        <v>129</v>
      </c>
      <c r="B51" s="136" t="s">
        <v>130</v>
      </c>
      <c r="C51" s="137" t="s">
        <v>21</v>
      </c>
      <c r="D51" s="137" t="s">
        <v>28</v>
      </c>
      <c r="E51" s="137" t="s">
        <v>29</v>
      </c>
      <c r="F51" s="171">
        <f t="shared" si="1"/>
        <v>82000</v>
      </c>
      <c r="G51" s="183"/>
      <c r="H51" s="184">
        <f>25000+2000</f>
        <v>27000</v>
      </c>
      <c r="I51" s="228">
        <v>35000</v>
      </c>
      <c r="J51" s="204">
        <v>20000</v>
      </c>
      <c r="K51" s="162"/>
      <c r="L51" s="214" t="s">
        <v>131</v>
      </c>
      <c r="P51" s="234"/>
      <c r="Q51" s="234"/>
      <c r="R51" s="234"/>
    </row>
    <row r="52" s="120" customFormat="1" ht="195" customHeight="1" spans="1:18">
      <c r="A52" s="132" t="s">
        <v>132</v>
      </c>
      <c r="B52" s="133" t="s">
        <v>133</v>
      </c>
      <c r="C52" s="134" t="s">
        <v>21</v>
      </c>
      <c r="D52" s="134" t="s">
        <v>28</v>
      </c>
      <c r="E52" s="134" t="s">
        <v>29</v>
      </c>
      <c r="F52" s="173">
        <f t="shared" si="1"/>
        <v>40000</v>
      </c>
      <c r="G52" s="170"/>
      <c r="H52" s="185">
        <f>15000+3787.5</f>
        <v>18787.5</v>
      </c>
      <c r="I52" s="229">
        <f>15000-3787.5</f>
        <v>11212.5</v>
      </c>
      <c r="J52" s="211">
        <v>10000</v>
      </c>
      <c r="K52" s="168"/>
      <c r="L52" s="216" t="s">
        <v>134</v>
      </c>
      <c r="P52" s="234"/>
      <c r="Q52" s="234"/>
      <c r="R52" s="234"/>
    </row>
    <row r="53" s="120" customFormat="1" ht="205.15" customHeight="1" spans="1:18">
      <c r="A53" s="143" t="s">
        <v>135</v>
      </c>
      <c r="B53" s="140" t="s">
        <v>136</v>
      </c>
      <c r="C53" s="141" t="s">
        <v>21</v>
      </c>
      <c r="D53" s="141" t="s">
        <v>28</v>
      </c>
      <c r="E53" s="141" t="s">
        <v>29</v>
      </c>
      <c r="F53" s="172">
        <f t="shared" si="1"/>
        <v>85000</v>
      </c>
      <c r="G53" s="180"/>
      <c r="H53" s="181">
        <v>35000</v>
      </c>
      <c r="I53" s="227">
        <v>33000</v>
      </c>
      <c r="J53" s="209">
        <v>17000</v>
      </c>
      <c r="K53" s="166"/>
      <c r="L53" s="215" t="s">
        <v>137</v>
      </c>
      <c r="P53" s="234"/>
      <c r="Q53" s="234"/>
      <c r="R53" s="234"/>
    </row>
    <row r="54" s="120" customFormat="1" ht="145" customHeight="1" spans="1:18">
      <c r="A54" s="132" t="s">
        <v>138</v>
      </c>
      <c r="B54" s="145" t="s">
        <v>139</v>
      </c>
      <c r="C54" s="146" t="s">
        <v>89</v>
      </c>
      <c r="D54" s="147" t="s">
        <v>90</v>
      </c>
      <c r="E54" s="147" t="s">
        <v>112</v>
      </c>
      <c r="F54" s="168">
        <f t="shared" ref="F54:F60" si="5">H54+I54+J54</f>
        <v>7500</v>
      </c>
      <c r="G54" s="168"/>
      <c r="H54" s="176">
        <v>1262.5</v>
      </c>
      <c r="I54" s="219">
        <v>3737.5</v>
      </c>
      <c r="J54" s="220">
        <v>2500</v>
      </c>
      <c r="K54" s="221"/>
      <c r="L54" s="216" t="s">
        <v>140</v>
      </c>
      <c r="P54" s="234"/>
      <c r="Q54" s="234"/>
      <c r="R54" s="234"/>
    </row>
    <row r="55" s="120" customFormat="1" ht="141" customHeight="1" spans="1:18">
      <c r="A55" s="132" t="s">
        <v>141</v>
      </c>
      <c r="B55" s="145" t="s">
        <v>142</v>
      </c>
      <c r="C55" s="146" t="s">
        <v>89</v>
      </c>
      <c r="D55" s="147" t="s">
        <v>90</v>
      </c>
      <c r="E55" s="147" t="s">
        <v>112</v>
      </c>
      <c r="F55" s="168">
        <f t="shared" si="5"/>
        <v>5000</v>
      </c>
      <c r="G55" s="168"/>
      <c r="H55" s="176">
        <v>631.3</v>
      </c>
      <c r="I55" s="219">
        <v>1868.7</v>
      </c>
      <c r="J55" s="220">
        <v>2500</v>
      </c>
      <c r="K55" s="221"/>
      <c r="L55" s="216" t="s">
        <v>143</v>
      </c>
      <c r="P55" s="234"/>
      <c r="Q55" s="234"/>
      <c r="R55" s="234"/>
    </row>
    <row r="56" s="120" customFormat="1" ht="140" customHeight="1" spans="1:18">
      <c r="A56" s="142" t="s">
        <v>144</v>
      </c>
      <c r="B56" s="145" t="s">
        <v>145</v>
      </c>
      <c r="C56" s="147" t="s">
        <v>89</v>
      </c>
      <c r="D56" s="147" t="s">
        <v>90</v>
      </c>
      <c r="E56" s="147" t="s">
        <v>112</v>
      </c>
      <c r="F56" s="162">
        <f t="shared" si="5"/>
        <v>5000</v>
      </c>
      <c r="G56" s="162"/>
      <c r="H56" s="177">
        <v>631.3</v>
      </c>
      <c r="I56" s="222">
        <v>1868.7</v>
      </c>
      <c r="J56" s="223">
        <v>2500</v>
      </c>
      <c r="K56" s="224"/>
      <c r="L56" s="216" t="s">
        <v>143</v>
      </c>
      <c r="P56" s="234"/>
      <c r="Q56" s="234"/>
      <c r="R56" s="234"/>
    </row>
    <row r="57" s="121" customFormat="1" ht="140.25" spans="1:18">
      <c r="A57" s="132" t="s">
        <v>146</v>
      </c>
      <c r="B57" s="150" t="s">
        <v>147</v>
      </c>
      <c r="C57" s="151" t="s">
        <v>89</v>
      </c>
      <c r="D57" s="151" t="s">
        <v>90</v>
      </c>
      <c r="E57" s="151" t="s">
        <v>112</v>
      </c>
      <c r="F57" s="168">
        <f t="shared" si="5"/>
        <v>5000</v>
      </c>
      <c r="G57" s="168"/>
      <c r="H57" s="186">
        <v>631.3</v>
      </c>
      <c r="I57" s="114">
        <v>1868.7</v>
      </c>
      <c r="J57" s="114">
        <v>2500</v>
      </c>
      <c r="K57" s="221"/>
      <c r="L57" s="216" t="s">
        <v>148</v>
      </c>
      <c r="M57" s="120"/>
      <c r="N57" s="120"/>
      <c r="O57" s="120"/>
      <c r="P57" s="234"/>
      <c r="Q57" s="234"/>
      <c r="R57" s="234"/>
    </row>
    <row r="58" s="120" customFormat="1" ht="153" spans="1:18">
      <c r="A58" s="132" t="s">
        <v>149</v>
      </c>
      <c r="B58" s="148" t="s">
        <v>150</v>
      </c>
      <c r="C58" s="149" t="s">
        <v>89</v>
      </c>
      <c r="D58" s="149" t="s">
        <v>90</v>
      </c>
      <c r="E58" s="149" t="s">
        <v>91</v>
      </c>
      <c r="F58" s="168">
        <f t="shared" si="5"/>
        <v>35000</v>
      </c>
      <c r="G58" s="168"/>
      <c r="H58" s="178">
        <v>3787.5</v>
      </c>
      <c r="I58" s="225">
        <v>11212.5</v>
      </c>
      <c r="J58" s="226">
        <f>15000+5000</f>
        <v>20000</v>
      </c>
      <c r="K58" s="221"/>
      <c r="L58" s="216" t="s">
        <v>151</v>
      </c>
      <c r="P58" s="234"/>
      <c r="Q58" s="234"/>
      <c r="R58" s="234"/>
    </row>
    <row r="59" s="120" customFormat="1" ht="140.25" spans="1:18">
      <c r="A59" s="143" t="s">
        <v>152</v>
      </c>
      <c r="B59" s="152" t="s">
        <v>153</v>
      </c>
      <c r="C59" s="153" t="s">
        <v>89</v>
      </c>
      <c r="D59" s="154" t="s">
        <v>90</v>
      </c>
      <c r="E59" s="154" t="s">
        <v>112</v>
      </c>
      <c r="F59" s="166">
        <f t="shared" si="5"/>
        <v>7500</v>
      </c>
      <c r="G59" s="166"/>
      <c r="H59" s="187">
        <v>1262.5</v>
      </c>
      <c r="I59" s="230">
        <v>3737.5</v>
      </c>
      <c r="J59" s="231">
        <v>2500</v>
      </c>
      <c r="K59" s="232"/>
      <c r="L59" s="215" t="s">
        <v>154</v>
      </c>
      <c r="P59" s="234"/>
      <c r="Q59" s="234"/>
      <c r="R59" s="234"/>
    </row>
    <row r="60" s="120" customFormat="1" ht="178.5" spans="1:18">
      <c r="A60" s="132" t="s">
        <v>155</v>
      </c>
      <c r="B60" s="145" t="s">
        <v>156</v>
      </c>
      <c r="C60" s="146" t="s">
        <v>89</v>
      </c>
      <c r="D60" s="147" t="s">
        <v>90</v>
      </c>
      <c r="E60" s="147" t="s">
        <v>91</v>
      </c>
      <c r="F60" s="168">
        <f t="shared" si="5"/>
        <v>25000</v>
      </c>
      <c r="G60" s="168"/>
      <c r="H60" s="176">
        <v>2525</v>
      </c>
      <c r="I60" s="219">
        <f>7475+5000</f>
        <v>12475</v>
      </c>
      <c r="J60" s="220">
        <v>10000</v>
      </c>
      <c r="K60" s="221"/>
      <c r="L60" s="216" t="s">
        <v>157</v>
      </c>
      <c r="P60" s="234"/>
      <c r="Q60" s="234"/>
      <c r="R60" s="234"/>
    </row>
    <row r="61" s="120" customFormat="1" ht="118.5" customHeight="1" spans="1:18">
      <c r="A61" s="132" t="s">
        <v>158</v>
      </c>
      <c r="B61" s="133" t="s">
        <v>159</v>
      </c>
      <c r="C61" s="134" t="s">
        <v>21</v>
      </c>
      <c r="D61" s="134" t="s">
        <v>28</v>
      </c>
      <c r="E61" s="188" t="s">
        <v>102</v>
      </c>
      <c r="F61" s="173">
        <f t="shared" ref="F61:F62" si="6">SUM(H61:J61)</f>
        <v>10000</v>
      </c>
      <c r="G61" s="170"/>
      <c r="H61" s="175">
        <f t="shared" ref="H61:H62" si="7">6000+1010</f>
        <v>7010</v>
      </c>
      <c r="I61" s="218">
        <f t="shared" ref="I61:I62" si="8">4000-1010</f>
        <v>2990</v>
      </c>
      <c r="J61" s="211"/>
      <c r="K61" s="168"/>
      <c r="L61" s="216" t="s">
        <v>160</v>
      </c>
      <c r="P61" s="234"/>
      <c r="Q61" s="234"/>
      <c r="R61" s="234"/>
    </row>
    <row r="62" s="120" customFormat="1" ht="115.9" customHeight="1" spans="1:18">
      <c r="A62" s="142" t="s">
        <v>161</v>
      </c>
      <c r="B62" s="136" t="s">
        <v>162</v>
      </c>
      <c r="C62" s="137" t="s">
        <v>21</v>
      </c>
      <c r="D62" s="137" t="s">
        <v>28</v>
      </c>
      <c r="E62" s="189" t="s">
        <v>102</v>
      </c>
      <c r="F62" s="171">
        <f t="shared" si="6"/>
        <v>10000</v>
      </c>
      <c r="G62" s="183"/>
      <c r="H62" s="190">
        <f t="shared" si="7"/>
        <v>7010</v>
      </c>
      <c r="I62" s="228">
        <f t="shared" si="8"/>
        <v>2990</v>
      </c>
      <c r="J62" s="204"/>
      <c r="K62" s="162"/>
      <c r="L62" s="216" t="s">
        <v>163</v>
      </c>
      <c r="P62" s="234"/>
      <c r="Q62" s="234"/>
      <c r="R62" s="234"/>
    </row>
    <row r="63" s="120" customFormat="1" ht="178.5" spans="1:18">
      <c r="A63" s="132" t="s">
        <v>164</v>
      </c>
      <c r="B63" s="133" t="s">
        <v>165</v>
      </c>
      <c r="C63" s="134" t="s">
        <v>21</v>
      </c>
      <c r="D63" s="134" t="s">
        <v>28</v>
      </c>
      <c r="E63" s="134" t="s">
        <v>29</v>
      </c>
      <c r="F63" s="173">
        <f t="shared" si="1"/>
        <v>90000</v>
      </c>
      <c r="G63" s="170"/>
      <c r="H63" s="182">
        <f t="shared" ref="H63:H64" si="9">30000+8837.5</f>
        <v>38837.5</v>
      </c>
      <c r="I63" s="168">
        <f t="shared" ref="I63:I64" si="10">35000-8837.5</f>
        <v>26162.5</v>
      </c>
      <c r="J63" s="168">
        <v>25000</v>
      </c>
      <c r="K63" s="168"/>
      <c r="L63" s="216" t="s">
        <v>166</v>
      </c>
      <c r="P63" s="234"/>
      <c r="Q63" s="234"/>
      <c r="R63" s="234"/>
    </row>
    <row r="64" s="120" customFormat="1" ht="170.25" customHeight="1" spans="1:18">
      <c r="A64" s="132" t="s">
        <v>167</v>
      </c>
      <c r="B64" s="133" t="s">
        <v>168</v>
      </c>
      <c r="C64" s="134" t="s">
        <v>21</v>
      </c>
      <c r="D64" s="134" t="s">
        <v>28</v>
      </c>
      <c r="E64" s="134" t="s">
        <v>29</v>
      </c>
      <c r="F64" s="173">
        <f t="shared" si="1"/>
        <v>90000</v>
      </c>
      <c r="G64" s="170"/>
      <c r="H64" s="185">
        <f t="shared" si="9"/>
        <v>38837.5</v>
      </c>
      <c r="I64" s="229">
        <f t="shared" si="10"/>
        <v>26162.5</v>
      </c>
      <c r="J64" s="233">
        <v>25000</v>
      </c>
      <c r="K64" s="168"/>
      <c r="L64" s="216" t="s">
        <v>169</v>
      </c>
      <c r="M64" s="121"/>
      <c r="N64" s="121"/>
      <c r="O64" s="121"/>
      <c r="P64" s="234"/>
      <c r="Q64" s="234"/>
      <c r="R64" s="234"/>
    </row>
    <row r="65" s="120" customFormat="1" ht="194" customHeight="1" spans="1:18">
      <c r="A65" s="143" t="s">
        <v>170</v>
      </c>
      <c r="B65" s="152" t="s">
        <v>171</v>
      </c>
      <c r="C65" s="153" t="s">
        <v>89</v>
      </c>
      <c r="D65" s="154" t="s">
        <v>90</v>
      </c>
      <c r="E65" s="154" t="s">
        <v>91</v>
      </c>
      <c r="F65" s="166">
        <f t="shared" ref="F65:F67" si="11">H65+I65+J65</f>
        <v>140000</v>
      </c>
      <c r="G65" s="166"/>
      <c r="H65" s="187">
        <v>12625</v>
      </c>
      <c r="I65" s="230">
        <f>37375+10000</f>
        <v>47375</v>
      </c>
      <c r="J65" s="231">
        <v>80000</v>
      </c>
      <c r="K65" s="232"/>
      <c r="L65" s="215" t="s">
        <v>172</v>
      </c>
      <c r="P65" s="234"/>
      <c r="Q65" s="234"/>
      <c r="R65" s="234"/>
    </row>
    <row r="66" s="120" customFormat="1" ht="128.65" customHeight="1" spans="1:18">
      <c r="A66" s="132" t="s">
        <v>173</v>
      </c>
      <c r="B66" s="145" t="s">
        <v>174</v>
      </c>
      <c r="C66" s="146" t="s">
        <v>89</v>
      </c>
      <c r="D66" s="147" t="s">
        <v>90</v>
      </c>
      <c r="E66" s="147" t="s">
        <v>175</v>
      </c>
      <c r="F66" s="168">
        <f t="shared" si="11"/>
        <v>10000</v>
      </c>
      <c r="G66" s="168"/>
      <c r="H66" s="176">
        <v>1262.5</v>
      </c>
      <c r="I66" s="219">
        <v>3737.5</v>
      </c>
      <c r="J66" s="220">
        <v>5000</v>
      </c>
      <c r="K66" s="221"/>
      <c r="L66" s="216" t="s">
        <v>176</v>
      </c>
      <c r="P66" s="234"/>
      <c r="Q66" s="234"/>
      <c r="R66" s="234"/>
    </row>
    <row r="67" s="120" customFormat="1" ht="178.5" spans="1:18">
      <c r="A67" s="142" t="s">
        <v>177</v>
      </c>
      <c r="B67" s="145" t="s">
        <v>178</v>
      </c>
      <c r="C67" s="147" t="s">
        <v>89</v>
      </c>
      <c r="D67" s="147" t="s">
        <v>90</v>
      </c>
      <c r="E67" s="147" t="s">
        <v>91</v>
      </c>
      <c r="F67" s="162">
        <f t="shared" si="11"/>
        <v>90000</v>
      </c>
      <c r="G67" s="162"/>
      <c r="H67" s="177">
        <v>10100</v>
      </c>
      <c r="I67" s="222">
        <v>29900</v>
      </c>
      <c r="J67" s="223">
        <v>50000</v>
      </c>
      <c r="K67" s="224"/>
      <c r="L67" s="216" t="s">
        <v>179</v>
      </c>
      <c r="P67" s="234"/>
      <c r="Q67" s="234"/>
      <c r="R67" s="234"/>
    </row>
    <row r="68" s="120" customFormat="1" ht="178.15" customHeight="1" spans="1:18">
      <c r="A68" s="132" t="s">
        <v>180</v>
      </c>
      <c r="B68" s="150" t="s">
        <v>181</v>
      </c>
      <c r="C68" s="151" t="s">
        <v>89</v>
      </c>
      <c r="D68" s="151" t="s">
        <v>90</v>
      </c>
      <c r="E68" s="151" t="s">
        <v>98</v>
      </c>
      <c r="F68" s="168">
        <f t="shared" ref="F68:F69" si="12">SUM(H68:K68)</f>
        <v>80000</v>
      </c>
      <c r="G68" s="168"/>
      <c r="H68" s="186">
        <v>5050</v>
      </c>
      <c r="I68" s="114">
        <v>14950</v>
      </c>
      <c r="J68" s="114">
        <v>30000</v>
      </c>
      <c r="K68" s="114">
        <v>30000</v>
      </c>
      <c r="L68" s="216" t="s">
        <v>182</v>
      </c>
      <c r="P68" s="234"/>
      <c r="Q68" s="234"/>
      <c r="R68" s="234"/>
    </row>
    <row r="69" s="120" customFormat="1" ht="208.15" customHeight="1" spans="1:18">
      <c r="A69" s="132" t="s">
        <v>183</v>
      </c>
      <c r="B69" s="148" t="s">
        <v>184</v>
      </c>
      <c r="C69" s="149" t="s">
        <v>89</v>
      </c>
      <c r="D69" s="149" t="s">
        <v>90</v>
      </c>
      <c r="E69" s="149" t="s">
        <v>98</v>
      </c>
      <c r="F69" s="168">
        <f t="shared" si="12"/>
        <v>95000</v>
      </c>
      <c r="G69" s="168"/>
      <c r="H69" s="178">
        <v>5050</v>
      </c>
      <c r="I69" s="225">
        <v>14950</v>
      </c>
      <c r="J69" s="226">
        <v>40000</v>
      </c>
      <c r="K69" s="114">
        <v>35000</v>
      </c>
      <c r="L69" s="216" t="s">
        <v>185</v>
      </c>
      <c r="P69" s="234"/>
      <c r="Q69" s="234"/>
      <c r="R69" s="234"/>
    </row>
    <row r="70" s="120" customFormat="1" ht="178.5" customHeight="1" spans="1:18">
      <c r="A70" s="143" t="s">
        <v>186</v>
      </c>
      <c r="B70" s="140" t="s">
        <v>187</v>
      </c>
      <c r="C70" s="141" t="s">
        <v>21</v>
      </c>
      <c r="D70" s="141" t="s">
        <v>28</v>
      </c>
      <c r="E70" s="141" t="s">
        <v>29</v>
      </c>
      <c r="F70" s="172">
        <f t="shared" si="1"/>
        <v>62000</v>
      </c>
      <c r="G70" s="180"/>
      <c r="H70" s="247">
        <f>20000+2000+6186.3-0.1</f>
        <v>28186.2</v>
      </c>
      <c r="I70" s="258">
        <f>24500-6186.3+0.1</f>
        <v>18313.8</v>
      </c>
      <c r="J70" s="209">
        <v>15500</v>
      </c>
      <c r="K70" s="166"/>
      <c r="L70" s="215" t="s">
        <v>188</v>
      </c>
      <c r="P70" s="234"/>
      <c r="Q70" s="234"/>
      <c r="R70" s="234"/>
    </row>
    <row r="71" s="120" customFormat="1" ht="127.5" customHeight="1" spans="1:18">
      <c r="A71" s="132" t="s">
        <v>189</v>
      </c>
      <c r="B71" s="145" t="s">
        <v>190</v>
      </c>
      <c r="C71" s="146" t="s">
        <v>89</v>
      </c>
      <c r="D71" s="147" t="s">
        <v>90</v>
      </c>
      <c r="E71" s="147" t="s">
        <v>112</v>
      </c>
      <c r="F71" s="168">
        <f t="shared" ref="F71:F73" si="13">H71+I71+J71</f>
        <v>7500</v>
      </c>
      <c r="G71" s="168"/>
      <c r="H71" s="176">
        <v>1262.5</v>
      </c>
      <c r="I71" s="219">
        <v>3737.5</v>
      </c>
      <c r="J71" s="220">
        <v>2500</v>
      </c>
      <c r="K71" s="221"/>
      <c r="L71" s="216" t="s">
        <v>176</v>
      </c>
      <c r="P71" s="234"/>
      <c r="Q71" s="234"/>
      <c r="R71" s="234"/>
    </row>
    <row r="72" s="120" customFormat="1" ht="127.9" customHeight="1" spans="1:18">
      <c r="A72" s="142" t="s">
        <v>191</v>
      </c>
      <c r="B72" s="145" t="s">
        <v>192</v>
      </c>
      <c r="C72" s="147" t="s">
        <v>89</v>
      </c>
      <c r="D72" s="147" t="s">
        <v>90</v>
      </c>
      <c r="E72" s="147" t="s">
        <v>112</v>
      </c>
      <c r="F72" s="162">
        <f t="shared" si="13"/>
        <v>7500</v>
      </c>
      <c r="G72" s="162"/>
      <c r="H72" s="177">
        <v>1262.5</v>
      </c>
      <c r="I72" s="222">
        <v>3737.5</v>
      </c>
      <c r="J72" s="223">
        <v>2500</v>
      </c>
      <c r="K72" s="224"/>
      <c r="L72" s="216" t="s">
        <v>176</v>
      </c>
      <c r="P72" s="234"/>
      <c r="Q72" s="234"/>
      <c r="R72" s="234"/>
    </row>
    <row r="73" s="120" customFormat="1" ht="191.65" customHeight="1" spans="1:18">
      <c r="A73" s="132" t="s">
        <v>193</v>
      </c>
      <c r="B73" s="150" t="s">
        <v>194</v>
      </c>
      <c r="C73" s="151" t="s">
        <v>89</v>
      </c>
      <c r="D73" s="151" t="s">
        <v>90</v>
      </c>
      <c r="E73" s="151" t="s">
        <v>91</v>
      </c>
      <c r="F73" s="168">
        <f t="shared" si="13"/>
        <v>90000</v>
      </c>
      <c r="G73" s="168"/>
      <c r="H73" s="186">
        <v>10100</v>
      </c>
      <c r="I73" s="114">
        <v>29900</v>
      </c>
      <c r="J73" s="114">
        <v>50000</v>
      </c>
      <c r="K73" s="221"/>
      <c r="L73" s="216" t="s">
        <v>195</v>
      </c>
      <c r="P73" s="234"/>
      <c r="Q73" s="234"/>
      <c r="R73" s="234"/>
    </row>
    <row r="74" s="120" customFormat="1" ht="172.5" customHeight="1" spans="1:18">
      <c r="A74" s="144" t="s">
        <v>196</v>
      </c>
      <c r="B74" s="138" t="s">
        <v>197</v>
      </c>
      <c r="C74" s="139" t="s">
        <v>21</v>
      </c>
      <c r="D74" s="139" t="s">
        <v>28</v>
      </c>
      <c r="E74" s="139" t="s">
        <v>29</v>
      </c>
      <c r="F74" s="174">
        <f t="shared" si="1"/>
        <v>115000</v>
      </c>
      <c r="G74" s="248"/>
      <c r="H74" s="249">
        <f>50000+10100</f>
        <v>60100</v>
      </c>
      <c r="I74" s="259">
        <f>40000-10100</f>
        <v>29900</v>
      </c>
      <c r="J74" s="206">
        <v>25000</v>
      </c>
      <c r="K74" s="164"/>
      <c r="L74" s="214" t="s">
        <v>198</v>
      </c>
      <c r="P74" s="234"/>
      <c r="Q74" s="234"/>
      <c r="R74" s="234"/>
    </row>
    <row r="75" s="120" customFormat="1" ht="182.65" customHeight="1" spans="1:18">
      <c r="A75" s="132" t="s">
        <v>199</v>
      </c>
      <c r="B75" s="148" t="s">
        <v>200</v>
      </c>
      <c r="C75" s="149" t="s">
        <v>89</v>
      </c>
      <c r="D75" s="149" t="s">
        <v>90</v>
      </c>
      <c r="E75" s="149" t="s">
        <v>91</v>
      </c>
      <c r="F75" s="168">
        <f>H75+I75+J75</f>
        <v>90000</v>
      </c>
      <c r="G75" s="168"/>
      <c r="H75" s="178">
        <v>10100</v>
      </c>
      <c r="I75" s="225">
        <v>29900</v>
      </c>
      <c r="J75" s="226">
        <v>50000</v>
      </c>
      <c r="K75" s="221"/>
      <c r="L75" s="216" t="s">
        <v>201</v>
      </c>
      <c r="P75" s="234"/>
      <c r="Q75" s="234"/>
      <c r="R75" s="234"/>
    </row>
    <row r="76" s="120" customFormat="1" ht="180" customHeight="1" spans="1:18">
      <c r="A76" s="143" t="s">
        <v>202</v>
      </c>
      <c r="B76" s="235" t="s">
        <v>203</v>
      </c>
      <c r="C76" s="236" t="s">
        <v>89</v>
      </c>
      <c r="D76" s="237" t="s">
        <v>28</v>
      </c>
      <c r="E76" s="237" t="s">
        <v>29</v>
      </c>
      <c r="F76" s="250">
        <f t="shared" si="1"/>
        <v>50000</v>
      </c>
      <c r="G76" s="250"/>
      <c r="H76" s="187">
        <f>20000+5050</f>
        <v>25050</v>
      </c>
      <c r="I76" s="230">
        <f>20000-5050</f>
        <v>14950</v>
      </c>
      <c r="J76" s="260">
        <v>10000</v>
      </c>
      <c r="K76" s="250"/>
      <c r="L76" s="215" t="s">
        <v>204</v>
      </c>
      <c r="P76" s="234"/>
      <c r="Q76" s="234"/>
      <c r="R76" s="234"/>
    </row>
    <row r="77" s="120" customFormat="1" ht="161.65" customHeight="1" spans="1:18">
      <c r="A77" s="142" t="s">
        <v>205</v>
      </c>
      <c r="B77" s="238" t="s">
        <v>206</v>
      </c>
      <c r="C77" s="239" t="s">
        <v>89</v>
      </c>
      <c r="D77" s="239" t="s">
        <v>28</v>
      </c>
      <c r="E77" s="239" t="s">
        <v>29</v>
      </c>
      <c r="F77" s="251">
        <f t="shared" si="1"/>
        <v>100000</v>
      </c>
      <c r="G77" s="183"/>
      <c r="H77" s="177">
        <f>40000+10100</f>
        <v>50100</v>
      </c>
      <c r="I77" s="222">
        <f t="shared" ref="I77:I78" si="14">40000-10100</f>
        <v>29900</v>
      </c>
      <c r="J77" s="261">
        <v>20000</v>
      </c>
      <c r="K77" s="251"/>
      <c r="L77" s="216" t="s">
        <v>207</v>
      </c>
      <c r="P77" s="234"/>
      <c r="Q77" s="234"/>
      <c r="R77" s="234"/>
    </row>
    <row r="78" s="120" customFormat="1" ht="162" customHeight="1" spans="1:18">
      <c r="A78" s="132" t="s">
        <v>208</v>
      </c>
      <c r="B78" s="240" t="s">
        <v>209</v>
      </c>
      <c r="C78" s="241" t="s">
        <v>89</v>
      </c>
      <c r="D78" s="241" t="s">
        <v>28</v>
      </c>
      <c r="E78" s="241" t="s">
        <v>29</v>
      </c>
      <c r="F78" s="114">
        <f t="shared" si="1"/>
        <v>90000</v>
      </c>
      <c r="G78" s="170"/>
      <c r="H78" s="186">
        <f>30000+10100</f>
        <v>40100</v>
      </c>
      <c r="I78" s="114">
        <f t="shared" si="14"/>
        <v>29900</v>
      </c>
      <c r="J78" s="114">
        <v>20000</v>
      </c>
      <c r="K78" s="114"/>
      <c r="L78" s="216" t="s">
        <v>210</v>
      </c>
      <c r="P78" s="234"/>
      <c r="Q78" s="234"/>
      <c r="R78" s="234"/>
    </row>
    <row r="79" s="120" customFormat="1" ht="165.4" customHeight="1" spans="1:18">
      <c r="A79" s="144" t="s">
        <v>211</v>
      </c>
      <c r="B79" s="235" t="s">
        <v>212</v>
      </c>
      <c r="C79" s="237" t="s">
        <v>89</v>
      </c>
      <c r="D79" s="237" t="s">
        <v>28</v>
      </c>
      <c r="E79" s="237" t="s">
        <v>29</v>
      </c>
      <c r="F79" s="252">
        <f t="shared" si="1"/>
        <v>90000</v>
      </c>
      <c r="G79" s="248"/>
      <c r="H79" s="253">
        <f t="shared" ref="H79:H80" si="15">30000+7575</f>
        <v>37575</v>
      </c>
      <c r="I79" s="262">
        <f t="shared" ref="I79:I80" si="16">30000-7575</f>
        <v>22425</v>
      </c>
      <c r="J79" s="263">
        <v>30000</v>
      </c>
      <c r="K79" s="252"/>
      <c r="L79" s="214" t="s">
        <v>213</v>
      </c>
      <c r="P79" s="234"/>
      <c r="Q79" s="234"/>
      <c r="R79" s="234"/>
    </row>
    <row r="80" s="120" customFormat="1" ht="182" customHeight="1" spans="1:18">
      <c r="A80" s="132" t="s">
        <v>214</v>
      </c>
      <c r="B80" s="240" t="s">
        <v>215</v>
      </c>
      <c r="C80" s="241" t="s">
        <v>89</v>
      </c>
      <c r="D80" s="241" t="s">
        <v>28</v>
      </c>
      <c r="E80" s="241" t="s">
        <v>29</v>
      </c>
      <c r="F80" s="114">
        <f t="shared" si="1"/>
        <v>80000</v>
      </c>
      <c r="G80" s="170"/>
      <c r="H80" s="178">
        <f t="shared" si="15"/>
        <v>37575</v>
      </c>
      <c r="I80" s="225">
        <f t="shared" si="16"/>
        <v>22425</v>
      </c>
      <c r="J80" s="264">
        <v>20000</v>
      </c>
      <c r="K80" s="114"/>
      <c r="L80" s="216" t="s">
        <v>216</v>
      </c>
      <c r="P80" s="234"/>
      <c r="Q80" s="234"/>
      <c r="R80" s="234"/>
    </row>
    <row r="81" s="120" customFormat="1" ht="158.65" customHeight="1" spans="1:18">
      <c r="A81" s="143" t="s">
        <v>217</v>
      </c>
      <c r="B81" s="152" t="s">
        <v>218</v>
      </c>
      <c r="C81" s="154" t="s">
        <v>89</v>
      </c>
      <c r="D81" s="154" t="s">
        <v>90</v>
      </c>
      <c r="E81" s="154" t="s">
        <v>98</v>
      </c>
      <c r="F81" s="250">
        <f t="shared" ref="F81:F82" si="17">SUM(H81:K81)</f>
        <v>100000</v>
      </c>
      <c r="G81" s="164"/>
      <c r="H81" s="253">
        <v>6817.1</v>
      </c>
      <c r="I81" s="262">
        <v>20182.9</v>
      </c>
      <c r="J81" s="265">
        <v>40000</v>
      </c>
      <c r="K81" s="250">
        <v>33000</v>
      </c>
      <c r="L81" s="215" t="s">
        <v>219</v>
      </c>
      <c r="P81" s="234"/>
      <c r="Q81" s="234"/>
      <c r="R81" s="234"/>
    </row>
    <row r="82" s="120" customFormat="1" ht="191.25" customHeight="1" spans="1:18">
      <c r="A82" s="132" t="s">
        <v>220</v>
      </c>
      <c r="B82" s="150" t="s">
        <v>221</v>
      </c>
      <c r="C82" s="151" t="s">
        <v>89</v>
      </c>
      <c r="D82" s="151" t="s">
        <v>90</v>
      </c>
      <c r="E82" s="151" t="s">
        <v>98</v>
      </c>
      <c r="F82" s="114">
        <f t="shared" si="17"/>
        <v>100000</v>
      </c>
      <c r="G82" s="168"/>
      <c r="H82" s="186">
        <v>6817.5</v>
      </c>
      <c r="I82" s="114">
        <v>20182.5</v>
      </c>
      <c r="J82" s="264">
        <v>40000</v>
      </c>
      <c r="K82" s="114">
        <v>33000</v>
      </c>
      <c r="L82" s="216" t="s">
        <v>222</v>
      </c>
      <c r="P82" s="234"/>
      <c r="Q82" s="234"/>
      <c r="R82" s="234"/>
    </row>
    <row r="83" s="120" customFormat="1" ht="187.5" customHeight="1" spans="1:18">
      <c r="A83" s="132" t="s">
        <v>223</v>
      </c>
      <c r="B83" s="150" t="s">
        <v>224</v>
      </c>
      <c r="C83" s="151" t="s">
        <v>89</v>
      </c>
      <c r="D83" s="241" t="s">
        <v>225</v>
      </c>
      <c r="E83" s="241" t="s">
        <v>226</v>
      </c>
      <c r="F83" s="168">
        <f t="shared" ref="F83:F86" si="18">I83+J83+K83</f>
        <v>49800</v>
      </c>
      <c r="G83" s="168"/>
      <c r="H83" s="168"/>
      <c r="I83" s="264">
        <v>16600</v>
      </c>
      <c r="J83" s="264">
        <v>16600</v>
      </c>
      <c r="K83" s="264">
        <v>16600</v>
      </c>
      <c r="L83" s="216" t="s">
        <v>227</v>
      </c>
      <c r="P83" s="234"/>
      <c r="Q83" s="234"/>
      <c r="R83" s="234"/>
    </row>
    <row r="84" s="120" customFormat="1" ht="188.65" customHeight="1" spans="1:18">
      <c r="A84" s="132" t="s">
        <v>228</v>
      </c>
      <c r="B84" s="150" t="s">
        <v>229</v>
      </c>
      <c r="C84" s="151" t="s">
        <v>89</v>
      </c>
      <c r="D84" s="241" t="s">
        <v>225</v>
      </c>
      <c r="E84" s="241" t="s">
        <v>226</v>
      </c>
      <c r="F84" s="168">
        <f t="shared" si="18"/>
        <v>49800</v>
      </c>
      <c r="G84" s="168"/>
      <c r="H84" s="168"/>
      <c r="I84" s="264">
        <v>16600</v>
      </c>
      <c r="J84" s="264">
        <v>16600</v>
      </c>
      <c r="K84" s="264">
        <v>16600</v>
      </c>
      <c r="L84" s="216" t="s">
        <v>230</v>
      </c>
      <c r="P84" s="234"/>
      <c r="Q84" s="234"/>
      <c r="R84" s="234"/>
    </row>
    <row r="85" s="120" customFormat="1" ht="175.9" customHeight="1" spans="1:18">
      <c r="A85" s="132" t="s">
        <v>231</v>
      </c>
      <c r="B85" s="150" t="s">
        <v>232</v>
      </c>
      <c r="C85" s="151" t="s">
        <v>89</v>
      </c>
      <c r="D85" s="241" t="s">
        <v>225</v>
      </c>
      <c r="E85" s="241" t="s">
        <v>226</v>
      </c>
      <c r="F85" s="168">
        <f t="shared" si="18"/>
        <v>44800</v>
      </c>
      <c r="G85" s="168"/>
      <c r="H85" s="168"/>
      <c r="I85" s="264">
        <f t="shared" ref="I85:I86" si="19">16600-5000</f>
        <v>11600</v>
      </c>
      <c r="J85" s="264">
        <v>16600</v>
      </c>
      <c r="K85" s="264">
        <v>16600</v>
      </c>
      <c r="L85" s="216" t="s">
        <v>233</v>
      </c>
      <c r="P85" s="234"/>
      <c r="Q85" s="234"/>
      <c r="R85" s="234"/>
    </row>
    <row r="86" s="120" customFormat="1" ht="177.4" customHeight="1" spans="1:18">
      <c r="A86" s="132" t="s">
        <v>234</v>
      </c>
      <c r="B86" s="150" t="s">
        <v>235</v>
      </c>
      <c r="C86" s="151" t="s">
        <v>89</v>
      </c>
      <c r="D86" s="241" t="s">
        <v>225</v>
      </c>
      <c r="E86" s="241" t="s">
        <v>226</v>
      </c>
      <c r="F86" s="168">
        <f t="shared" si="18"/>
        <v>44800</v>
      </c>
      <c r="G86" s="168"/>
      <c r="H86" s="168"/>
      <c r="I86" s="264">
        <f t="shared" si="19"/>
        <v>11600</v>
      </c>
      <c r="J86" s="264">
        <v>16600</v>
      </c>
      <c r="K86" s="264">
        <v>16600</v>
      </c>
      <c r="L86" s="216" t="s">
        <v>236</v>
      </c>
      <c r="P86" s="234"/>
      <c r="Q86" s="234"/>
      <c r="R86" s="234"/>
    </row>
    <row r="87" s="120" customFormat="1" ht="129.4" customHeight="1" spans="1:18">
      <c r="A87" s="132" t="s">
        <v>237</v>
      </c>
      <c r="B87" s="140" t="s">
        <v>238</v>
      </c>
      <c r="C87" s="141" t="s">
        <v>21</v>
      </c>
      <c r="D87" s="141" t="s">
        <v>34</v>
      </c>
      <c r="E87" s="141" t="s">
        <v>35</v>
      </c>
      <c r="F87" s="166"/>
      <c r="G87" s="166"/>
      <c r="H87" s="166"/>
      <c r="I87" s="166"/>
      <c r="J87" s="227">
        <v>470749</v>
      </c>
      <c r="K87" s="266">
        <v>1144261</v>
      </c>
      <c r="L87" s="267" t="s">
        <v>239</v>
      </c>
      <c r="P87" s="234"/>
      <c r="Q87" s="234"/>
      <c r="R87" s="234"/>
    </row>
    <row r="88" s="120" customFormat="1" ht="42" customHeight="1" spans="1:18">
      <c r="A88" s="242" t="s">
        <v>240</v>
      </c>
      <c r="B88" s="242"/>
      <c r="C88" s="242"/>
      <c r="D88" s="242"/>
      <c r="E88" s="242"/>
      <c r="F88" s="173"/>
      <c r="G88" s="254"/>
      <c r="H88" s="170">
        <f>H89+H92</f>
        <v>233255.1</v>
      </c>
      <c r="I88" s="170">
        <f>I89+I92</f>
        <v>843002.7</v>
      </c>
      <c r="J88" s="170">
        <f>J89+J92</f>
        <v>599587.4</v>
      </c>
      <c r="K88" s="213">
        <f>K89+K92</f>
        <v>584350.3</v>
      </c>
      <c r="L88" s="203"/>
      <c r="P88" s="234"/>
      <c r="Q88" s="234"/>
      <c r="R88" s="234"/>
    </row>
    <row r="89" s="120" customFormat="1" ht="49.5" customHeight="1" spans="1:18">
      <c r="A89" s="242" t="s">
        <v>241</v>
      </c>
      <c r="B89" s="242"/>
      <c r="C89" s="242"/>
      <c r="D89" s="242"/>
      <c r="E89" s="242"/>
      <c r="F89" s="173"/>
      <c r="G89" s="254"/>
      <c r="H89" s="254">
        <f>SUM(H90:H90)</f>
        <v>213129.2</v>
      </c>
      <c r="I89" s="254">
        <f>SUM(I90:I90)</f>
        <v>822541.1</v>
      </c>
      <c r="J89" s="254">
        <f>SUM(J90:J90)</f>
        <v>579125.8</v>
      </c>
      <c r="K89" s="268">
        <f>SUM(K90:K91)</f>
        <v>584350.3</v>
      </c>
      <c r="L89" s="203" t="s">
        <v>242</v>
      </c>
      <c r="P89" s="234"/>
      <c r="Q89" s="234"/>
      <c r="R89" s="234"/>
    </row>
    <row r="90" s="120" customFormat="1" ht="395.25" customHeight="1" spans="1:18">
      <c r="A90" s="243" t="s">
        <v>243</v>
      </c>
      <c r="B90" s="196" t="s">
        <v>244</v>
      </c>
      <c r="C90" s="137" t="s">
        <v>21</v>
      </c>
      <c r="D90" s="137" t="s">
        <v>28</v>
      </c>
      <c r="E90" s="137" t="s">
        <v>29</v>
      </c>
      <c r="F90" s="161">
        <f>SUM(H90:J90)</f>
        <v>1614796.1</v>
      </c>
      <c r="G90" s="161"/>
      <c r="H90" s="161">
        <v>213129.2</v>
      </c>
      <c r="I90" s="161">
        <v>822541.1</v>
      </c>
      <c r="J90" s="161">
        <v>579125.8</v>
      </c>
      <c r="K90" s="269"/>
      <c r="L90" s="196" t="s">
        <v>245</v>
      </c>
      <c r="P90" s="234"/>
      <c r="Q90" s="234"/>
      <c r="R90" s="234"/>
    </row>
    <row r="91" s="120" customFormat="1" ht="79.9" customHeight="1" spans="1:18">
      <c r="A91" s="244" t="s">
        <v>246</v>
      </c>
      <c r="B91" s="86" t="s">
        <v>247</v>
      </c>
      <c r="C91" s="134" t="s">
        <v>21</v>
      </c>
      <c r="D91" s="134" t="s">
        <v>51</v>
      </c>
      <c r="E91" s="134" t="s">
        <v>52</v>
      </c>
      <c r="F91" s="167"/>
      <c r="G91" s="167"/>
      <c r="H91" s="167"/>
      <c r="I91" s="167"/>
      <c r="J91" s="167"/>
      <c r="K91" s="270">
        <v>584350.3</v>
      </c>
      <c r="L91" s="86" t="s">
        <v>248</v>
      </c>
      <c r="P91" s="234"/>
      <c r="Q91" s="234"/>
      <c r="R91" s="234"/>
    </row>
    <row r="92" s="120" customFormat="1" ht="41.1" customHeight="1" spans="1:18">
      <c r="A92" s="242" t="s">
        <v>249</v>
      </c>
      <c r="B92" s="242"/>
      <c r="C92" s="242"/>
      <c r="D92" s="242"/>
      <c r="E92" s="242"/>
      <c r="F92" s="173"/>
      <c r="G92" s="254"/>
      <c r="H92" s="255">
        <f>SUM(H93)</f>
        <v>20125.9</v>
      </c>
      <c r="I92" s="255">
        <f>SUM(I93)</f>
        <v>20461.6</v>
      </c>
      <c r="J92" s="255">
        <f>SUM(J93)</f>
        <v>20461.6</v>
      </c>
      <c r="K92" s="271">
        <f>SUM(K93)</f>
        <v>0</v>
      </c>
      <c r="L92" s="203" t="s">
        <v>250</v>
      </c>
      <c r="P92" s="234"/>
      <c r="Q92" s="234"/>
      <c r="R92" s="234"/>
    </row>
    <row r="93" s="120" customFormat="1" ht="142.5" customHeight="1" spans="1:18">
      <c r="A93" s="244" t="s">
        <v>251</v>
      </c>
      <c r="B93" s="212" t="s">
        <v>252</v>
      </c>
      <c r="C93" s="134" t="s">
        <v>21</v>
      </c>
      <c r="D93" s="134" t="s">
        <v>28</v>
      </c>
      <c r="E93" s="134" t="s">
        <v>29</v>
      </c>
      <c r="F93" s="173">
        <f>SUM(H93:J93)</f>
        <v>61049.1</v>
      </c>
      <c r="G93" s="254"/>
      <c r="H93" s="256">
        <v>20125.9</v>
      </c>
      <c r="I93" s="256">
        <v>20461.6</v>
      </c>
      <c r="J93" s="256">
        <v>20461.6</v>
      </c>
      <c r="K93" s="272"/>
      <c r="L93" s="273" t="s">
        <v>253</v>
      </c>
      <c r="P93" s="234"/>
      <c r="Q93" s="234"/>
      <c r="R93" s="234"/>
    </row>
    <row r="94" ht="31.5" customHeight="1" spans="1:18">
      <c r="A94" s="131" t="s">
        <v>254</v>
      </c>
      <c r="B94" s="131"/>
      <c r="C94" s="131"/>
      <c r="D94" s="131"/>
      <c r="E94" s="131"/>
      <c r="F94" s="173"/>
      <c r="G94" s="170"/>
      <c r="H94" s="255">
        <f>SUM(H95:H96)</f>
        <v>0</v>
      </c>
      <c r="I94" s="255">
        <f t="shared" ref="I94:K94" si="20">SUM(I95:I96)</f>
        <v>101776.5</v>
      </c>
      <c r="J94" s="255">
        <f t="shared" si="20"/>
        <v>101776.5</v>
      </c>
      <c r="K94" s="271">
        <f t="shared" si="20"/>
        <v>103476.7</v>
      </c>
      <c r="L94" s="274" t="s">
        <v>255</v>
      </c>
      <c r="M94" s="120"/>
      <c r="N94" s="120"/>
      <c r="O94" s="120"/>
      <c r="P94" s="234"/>
      <c r="Q94" s="234"/>
      <c r="R94" s="234"/>
    </row>
    <row r="95" ht="95.25" customHeight="1" spans="1:18">
      <c r="A95" s="132" t="s">
        <v>256</v>
      </c>
      <c r="B95" s="245" t="s">
        <v>257</v>
      </c>
      <c r="C95" s="246" t="s">
        <v>21</v>
      </c>
      <c r="D95" s="134" t="s">
        <v>225</v>
      </c>
      <c r="E95" s="246" t="s">
        <v>226</v>
      </c>
      <c r="F95" s="173">
        <f t="shared" ref="F95:F96" si="21">SUM(I95:K95)</f>
        <v>247029.7</v>
      </c>
      <c r="G95" s="257"/>
      <c r="H95" s="173"/>
      <c r="I95" s="275">
        <f>82576.5-800</f>
        <v>81776.5</v>
      </c>
      <c r="J95" s="171">
        <f>84176.5-2400</f>
        <v>81776.5</v>
      </c>
      <c r="K95" s="276">
        <f>85576.7-2100</f>
        <v>83476.7</v>
      </c>
      <c r="L95" s="86" t="s">
        <v>258</v>
      </c>
      <c r="M95" s="120"/>
      <c r="N95" s="120"/>
      <c r="O95" s="120"/>
      <c r="P95" s="234"/>
      <c r="Q95" s="234"/>
      <c r="R95" s="234"/>
    </row>
    <row r="96" ht="110.25" customHeight="1" spans="1:18">
      <c r="A96" s="132" t="s">
        <v>259</v>
      </c>
      <c r="B96" s="245" t="s">
        <v>260</v>
      </c>
      <c r="C96" s="134" t="s">
        <v>21</v>
      </c>
      <c r="D96" s="134" t="s">
        <v>225</v>
      </c>
      <c r="E96" s="134" t="s">
        <v>226</v>
      </c>
      <c r="F96" s="173">
        <f t="shared" si="21"/>
        <v>60000</v>
      </c>
      <c r="G96" s="167"/>
      <c r="H96" s="167"/>
      <c r="I96" s="173">
        <f>19200+800</f>
        <v>20000</v>
      </c>
      <c r="J96" s="173">
        <f>17600+2400</f>
        <v>20000</v>
      </c>
      <c r="K96" s="277">
        <f>17900+2100</f>
        <v>20000</v>
      </c>
      <c r="L96" s="86" t="s">
        <v>261</v>
      </c>
      <c r="M96" s="120"/>
      <c r="N96" s="120"/>
      <c r="O96" s="120"/>
      <c r="P96" s="234"/>
      <c r="Q96" s="234"/>
      <c r="R96" s="234"/>
    </row>
    <row r="97" spans="1:18">
      <c r="A97" s="127"/>
      <c r="B97" s="127"/>
      <c r="C97" s="127"/>
      <c r="D97" s="127"/>
      <c r="E97" s="127"/>
      <c r="F97" s="127"/>
      <c r="G97" s="127"/>
      <c r="H97" s="127"/>
      <c r="I97" s="127"/>
      <c r="J97" s="127"/>
      <c r="K97" s="127"/>
      <c r="L97" s="127"/>
      <c r="P97" s="234"/>
      <c r="Q97" s="234"/>
      <c r="R97" s="234"/>
    </row>
    <row r="98" spans="16:18">
      <c r="P98" s="234"/>
      <c r="Q98" s="234"/>
      <c r="R98" s="234"/>
    </row>
  </sheetData>
  <mergeCells count="99">
    <mergeCell ref="A2:L2"/>
    <mergeCell ref="D3:E3"/>
    <mergeCell ref="A5:E5"/>
    <mergeCell ref="A6:E6"/>
    <mergeCell ref="A7:E7"/>
    <mergeCell ref="A13:E13"/>
    <mergeCell ref="A23:E23"/>
    <mergeCell ref="A88:E88"/>
    <mergeCell ref="A89:E89"/>
    <mergeCell ref="A92:E92"/>
    <mergeCell ref="A94:E94"/>
    <mergeCell ref="A3:A4"/>
    <mergeCell ref="A8:A9"/>
    <mergeCell ref="A10:A11"/>
    <mergeCell ref="A14:A21"/>
    <mergeCell ref="A24:A25"/>
    <mergeCell ref="A26:A27"/>
    <mergeCell ref="A29:A30"/>
    <mergeCell ref="A31:A32"/>
    <mergeCell ref="A33:A36"/>
    <mergeCell ref="B3:B4"/>
    <mergeCell ref="B8:B9"/>
    <mergeCell ref="B10:B11"/>
    <mergeCell ref="B14:B21"/>
    <mergeCell ref="B24:B25"/>
    <mergeCell ref="B26:B27"/>
    <mergeCell ref="B29:B30"/>
    <mergeCell ref="B31:B32"/>
    <mergeCell ref="B33:B36"/>
    <mergeCell ref="C3:C4"/>
    <mergeCell ref="C8:C9"/>
    <mergeCell ref="C10:C11"/>
    <mergeCell ref="C14:C21"/>
    <mergeCell ref="C24:C25"/>
    <mergeCell ref="C26:C27"/>
    <mergeCell ref="C29:C30"/>
    <mergeCell ref="C31:C32"/>
    <mergeCell ref="C33:C36"/>
    <mergeCell ref="D8:D9"/>
    <mergeCell ref="D10:D11"/>
    <mergeCell ref="D14:D21"/>
    <mergeCell ref="D24:D25"/>
    <mergeCell ref="D26:D27"/>
    <mergeCell ref="D29:D30"/>
    <mergeCell ref="D31:D32"/>
    <mergeCell ref="D33:D36"/>
    <mergeCell ref="E8:E9"/>
    <mergeCell ref="E10:E11"/>
    <mergeCell ref="E14:E21"/>
    <mergeCell ref="E24:E25"/>
    <mergeCell ref="E26:E27"/>
    <mergeCell ref="E29:E30"/>
    <mergeCell ref="E31:E32"/>
    <mergeCell ref="E33:E36"/>
    <mergeCell ref="F3:F4"/>
    <mergeCell ref="F8:F9"/>
    <mergeCell ref="F10:F11"/>
    <mergeCell ref="F14:F21"/>
    <mergeCell ref="F24:F25"/>
    <mergeCell ref="F26:F27"/>
    <mergeCell ref="F29:F30"/>
    <mergeCell ref="F31:F32"/>
    <mergeCell ref="F33:F36"/>
    <mergeCell ref="G3:G4"/>
    <mergeCell ref="G8:G9"/>
    <mergeCell ref="G10:G11"/>
    <mergeCell ref="G14:G21"/>
    <mergeCell ref="H3:H4"/>
    <mergeCell ref="H8:H9"/>
    <mergeCell ref="H10:H11"/>
    <mergeCell ref="H14:H21"/>
    <mergeCell ref="I3:I4"/>
    <mergeCell ref="I8:I9"/>
    <mergeCell ref="I10:I11"/>
    <mergeCell ref="I14:I21"/>
    <mergeCell ref="I24:I25"/>
    <mergeCell ref="I26:I27"/>
    <mergeCell ref="I29:I30"/>
    <mergeCell ref="I31:I32"/>
    <mergeCell ref="I33:I36"/>
    <mergeCell ref="J3:J4"/>
    <mergeCell ref="J8:J9"/>
    <mergeCell ref="J10:J11"/>
    <mergeCell ref="J14:J21"/>
    <mergeCell ref="J24:J25"/>
    <mergeCell ref="J26:J27"/>
    <mergeCell ref="J29:J30"/>
    <mergeCell ref="J31:J32"/>
    <mergeCell ref="J33:J36"/>
    <mergeCell ref="K3:K4"/>
    <mergeCell ref="K8:K9"/>
    <mergeCell ref="K10:K11"/>
    <mergeCell ref="K14:K21"/>
    <mergeCell ref="K24:K25"/>
    <mergeCell ref="K26:K27"/>
    <mergeCell ref="K29:K30"/>
    <mergeCell ref="K31:K32"/>
    <mergeCell ref="K33:K36"/>
    <mergeCell ref="L3:L4"/>
  </mergeCells>
  <pageMargins left="0.25" right="0.25" top="0.275" bottom="0.314583333333333" header="0.156944444444444" footer="0.156944444444444"/>
  <pageSetup paperSize="9" scale="50" fitToHeight="0" orientation="landscape" horizontalDpi="600" verticalDpi="600"/>
  <headerFooter/>
  <rowBreaks count="5" manualBreakCount="5">
    <brk id="12" max="11" man="1"/>
    <brk id="25" max="11" man="1"/>
    <brk id="80" max="11" man="1"/>
    <brk id="85" max="11" man="1"/>
    <brk id="91" max="1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7"/>
  <sheetViews>
    <sheetView view="pageBreakPreview" zoomScale="91" zoomScaleNormal="100" workbookViewId="0">
      <selection activeCell="A1" sqref="A1"/>
    </sheetView>
  </sheetViews>
  <sheetFormatPr defaultColWidth="12.8666666666667" defaultRowHeight="12.75"/>
  <cols>
    <col min="1" max="1" width="12.6" style="36" customWidth="1"/>
    <col min="2" max="2" width="30.7333333333333" style="37" customWidth="1"/>
    <col min="3" max="3" width="13.7333333333333" style="2" customWidth="1"/>
    <col min="4" max="5" width="6.73333333333333" style="3" customWidth="1"/>
    <col min="6" max="6" width="12.7333333333333" style="38" customWidth="1"/>
    <col min="7" max="7" width="12.7333333333333" style="38" hidden="1" customWidth="1" outlineLevel="1"/>
    <col min="8" max="8" width="12.7333333333333" style="38" customWidth="1" collapsed="1"/>
    <col min="9" max="10" width="12.7333333333333" style="38" customWidth="1"/>
    <col min="11" max="11" width="156.866666666667" style="5" customWidth="1"/>
    <col min="12" max="12" width="6.13333333333333" style="7" customWidth="1"/>
    <col min="13" max="16384" width="12.8666666666667" style="7"/>
  </cols>
  <sheetData>
    <row r="1" ht="48" customHeight="1" spans="11:11">
      <c r="K1" s="28" t="s">
        <v>262</v>
      </c>
    </row>
    <row r="2" ht="61" customHeight="1" spans="1:11">
      <c r="A2" s="107" t="s">
        <v>263</v>
      </c>
      <c r="B2" s="107"/>
      <c r="C2" s="107"/>
      <c r="D2" s="107"/>
      <c r="E2" s="107"/>
      <c r="F2" s="107"/>
      <c r="G2" s="107"/>
      <c r="H2" s="107"/>
      <c r="I2" s="107"/>
      <c r="J2" s="107"/>
      <c r="K2" s="107"/>
    </row>
    <row r="3" ht="49.5" customHeight="1" spans="1:11">
      <c r="A3" s="42" t="s">
        <v>2</v>
      </c>
      <c r="B3" s="43" t="s">
        <v>3</v>
      </c>
      <c r="C3" s="43" t="s">
        <v>264</v>
      </c>
      <c r="D3" s="43" t="s">
        <v>5</v>
      </c>
      <c r="E3" s="43"/>
      <c r="F3" s="51" t="s">
        <v>6</v>
      </c>
      <c r="G3" s="51" t="s">
        <v>8</v>
      </c>
      <c r="H3" s="51" t="s">
        <v>9</v>
      </c>
      <c r="I3" s="51" t="s">
        <v>10</v>
      </c>
      <c r="J3" s="51" t="s">
        <v>11</v>
      </c>
      <c r="K3" s="115" t="s">
        <v>12</v>
      </c>
    </row>
    <row r="4" ht="33.75" customHeight="1" spans="1:11">
      <c r="A4" s="42"/>
      <c r="B4" s="43"/>
      <c r="C4" s="43"/>
      <c r="D4" s="43" t="s">
        <v>13</v>
      </c>
      <c r="E4" s="43" t="s">
        <v>14</v>
      </c>
      <c r="F4" s="51"/>
      <c r="G4" s="51"/>
      <c r="H4" s="51"/>
      <c r="I4" s="51"/>
      <c r="J4" s="51"/>
      <c r="K4" s="115"/>
    </row>
    <row r="5" ht="24.95" customHeight="1" spans="1:11">
      <c r="A5" s="46" t="s">
        <v>15</v>
      </c>
      <c r="B5" s="46"/>
      <c r="C5" s="46"/>
      <c r="D5" s="46"/>
      <c r="E5" s="46"/>
      <c r="F5" s="53">
        <f>G5+H5+J5</f>
        <v>4178321.5</v>
      </c>
      <c r="G5" s="54">
        <f>G7+G8+G10+G9+G11+G12+G13+G14+G15+G16+G17+G18+G19+G20+G21+G22+G23+G24+G25+G26+G27+G28</f>
        <v>1148902.1</v>
      </c>
      <c r="H5" s="54">
        <f>H7+H8+H10+H9+H11+H12+H13+H14+H15+H16+H17+H18+H19+H20+H21+H22+H23+H24+H25+H26+H27+H28</f>
        <v>1863210.8</v>
      </c>
      <c r="I5" s="54">
        <f>I7+I8+I10+I9+I11+I12+I13+I14+I15+I16+I17+I18+I19+I20+I21+I22+I23+I24+I25+I26+I27+I28</f>
        <v>2504497.5</v>
      </c>
      <c r="J5" s="54">
        <f>J7+J8+J10+J9+J11+J12+J13+J14+J15+J16+J17+J18+J19+J20+J21+J22+J23+J24+J25+J26+J27+J28+J29</f>
        <v>1166208.6</v>
      </c>
      <c r="K5" s="59"/>
    </row>
    <row r="6" s="60" customFormat="1" ht="35.1" customHeight="1" spans="1:19">
      <c r="A6" s="46" t="s">
        <v>265</v>
      </c>
      <c r="B6" s="46"/>
      <c r="C6" s="46"/>
      <c r="D6" s="46"/>
      <c r="E6" s="46"/>
      <c r="F6" s="110"/>
      <c r="G6" s="111">
        <f>SUM(G7:G28)</f>
        <v>1148902.1</v>
      </c>
      <c r="H6" s="111">
        <f>SUM(H7:H28)</f>
        <v>1863210.8</v>
      </c>
      <c r="I6" s="111">
        <f>SUM(I7:I28)</f>
        <v>2504497.5</v>
      </c>
      <c r="J6" s="111">
        <f>SUM(J7:J29)</f>
        <v>1166208.6</v>
      </c>
      <c r="K6" s="46" t="s">
        <v>266</v>
      </c>
      <c r="M6" s="118"/>
      <c r="N6" s="118"/>
      <c r="O6" s="118"/>
      <c r="P6" s="118"/>
      <c r="Q6" s="118"/>
      <c r="R6" s="118"/>
      <c r="S6" s="118"/>
    </row>
    <row r="7" s="60" customFormat="1" ht="274" customHeight="1" spans="1:19">
      <c r="A7" s="47" t="s">
        <v>267</v>
      </c>
      <c r="B7" s="108" t="s">
        <v>268</v>
      </c>
      <c r="C7" s="109" t="s">
        <v>89</v>
      </c>
      <c r="D7" s="109" t="s">
        <v>28</v>
      </c>
      <c r="E7" s="109" t="s">
        <v>29</v>
      </c>
      <c r="F7" s="112">
        <f t="shared" ref="F7:F28" si="0">SUM(G7:J7)</f>
        <v>416100</v>
      </c>
      <c r="G7" s="112">
        <v>55100</v>
      </c>
      <c r="H7" s="112">
        <v>178650</v>
      </c>
      <c r="I7" s="112">
        <v>182350</v>
      </c>
      <c r="J7" s="112"/>
      <c r="K7" s="116" t="s">
        <v>269</v>
      </c>
      <c r="M7" s="118"/>
      <c r="N7" s="119"/>
      <c r="O7" s="118"/>
      <c r="P7" s="118"/>
      <c r="Q7" s="118"/>
      <c r="R7" s="118"/>
      <c r="S7" s="118"/>
    </row>
    <row r="8" s="60" customFormat="1" ht="310" customHeight="1" spans="1:19">
      <c r="A8" s="47" t="s">
        <v>270</v>
      </c>
      <c r="B8" s="108" t="s">
        <v>271</v>
      </c>
      <c r="C8" s="109" t="s">
        <v>89</v>
      </c>
      <c r="D8" s="109" t="s">
        <v>28</v>
      </c>
      <c r="E8" s="109" t="s">
        <v>29</v>
      </c>
      <c r="F8" s="112">
        <f t="shared" si="0"/>
        <v>368500</v>
      </c>
      <c r="G8" s="113">
        <v>80750</v>
      </c>
      <c r="H8" s="112">
        <v>135300</v>
      </c>
      <c r="I8" s="112">
        <v>152450</v>
      </c>
      <c r="J8" s="113"/>
      <c r="K8" s="116" t="s">
        <v>272</v>
      </c>
      <c r="M8" s="118"/>
      <c r="N8" s="118"/>
      <c r="O8" s="118"/>
      <c r="P8" s="118"/>
      <c r="Q8" s="118"/>
      <c r="R8" s="118"/>
      <c r="S8" s="118"/>
    </row>
    <row r="9" s="60" customFormat="1" ht="308" customHeight="1" spans="1:19">
      <c r="A9" s="47" t="s">
        <v>273</v>
      </c>
      <c r="B9" s="108" t="s">
        <v>274</v>
      </c>
      <c r="C9" s="109" t="s">
        <v>89</v>
      </c>
      <c r="D9" s="109" t="s">
        <v>28</v>
      </c>
      <c r="E9" s="109" t="s">
        <v>29</v>
      </c>
      <c r="F9" s="112">
        <f t="shared" si="0"/>
        <v>157100</v>
      </c>
      <c r="G9" s="113">
        <v>57500</v>
      </c>
      <c r="H9" s="112">
        <v>34600</v>
      </c>
      <c r="I9" s="112">
        <v>65000</v>
      </c>
      <c r="J9" s="113"/>
      <c r="K9" s="116" t="s">
        <v>275</v>
      </c>
      <c r="M9" s="118"/>
      <c r="N9" s="118"/>
      <c r="O9" s="118"/>
      <c r="P9" s="118"/>
      <c r="Q9" s="118"/>
      <c r="R9" s="118"/>
      <c r="S9" s="118"/>
    </row>
    <row r="10" s="60" customFormat="1" ht="309" customHeight="1" spans="1:19">
      <c r="A10" s="47" t="s">
        <v>276</v>
      </c>
      <c r="B10" s="108" t="s">
        <v>277</v>
      </c>
      <c r="C10" s="109" t="s">
        <v>89</v>
      </c>
      <c r="D10" s="109" t="s">
        <v>28</v>
      </c>
      <c r="E10" s="109" t="s">
        <v>29</v>
      </c>
      <c r="F10" s="112">
        <f t="shared" si="0"/>
        <v>272900</v>
      </c>
      <c r="G10" s="113">
        <v>18000</v>
      </c>
      <c r="H10" s="112">
        <v>121400</v>
      </c>
      <c r="I10" s="112">
        <v>133500</v>
      </c>
      <c r="J10" s="113"/>
      <c r="K10" s="116" t="s">
        <v>278</v>
      </c>
      <c r="M10" s="118"/>
      <c r="N10" s="118"/>
      <c r="O10" s="118"/>
      <c r="P10" s="118"/>
      <c r="Q10" s="118"/>
      <c r="R10" s="118"/>
      <c r="S10" s="118"/>
    </row>
    <row r="11" s="60" customFormat="1" ht="307" customHeight="1" spans="1:19">
      <c r="A11" s="47" t="s">
        <v>279</v>
      </c>
      <c r="B11" s="108" t="s">
        <v>280</v>
      </c>
      <c r="C11" s="109" t="s">
        <v>89</v>
      </c>
      <c r="D11" s="109" t="s">
        <v>28</v>
      </c>
      <c r="E11" s="109" t="s">
        <v>29</v>
      </c>
      <c r="F11" s="112">
        <f t="shared" si="0"/>
        <v>281850</v>
      </c>
      <c r="G11" s="113">
        <v>18000</v>
      </c>
      <c r="H11" s="112">
        <v>131400</v>
      </c>
      <c r="I11" s="112">
        <v>132450</v>
      </c>
      <c r="J11" s="113"/>
      <c r="K11" s="116" t="s">
        <v>281</v>
      </c>
      <c r="M11" s="118"/>
      <c r="N11" s="118"/>
      <c r="O11" s="118"/>
      <c r="P11" s="118"/>
      <c r="Q11" s="118"/>
      <c r="R11" s="118"/>
      <c r="S11" s="118"/>
    </row>
    <row r="12" s="60" customFormat="1" ht="244" customHeight="1" spans="1:19">
      <c r="A12" s="47" t="s">
        <v>282</v>
      </c>
      <c r="B12" s="108" t="s">
        <v>283</v>
      </c>
      <c r="C12" s="109" t="s">
        <v>89</v>
      </c>
      <c r="D12" s="109" t="s">
        <v>28</v>
      </c>
      <c r="E12" s="109" t="s">
        <v>29</v>
      </c>
      <c r="F12" s="112">
        <f t="shared" si="0"/>
        <v>308400</v>
      </c>
      <c r="G12" s="112">
        <v>72800</v>
      </c>
      <c r="H12" s="112">
        <v>13000</v>
      </c>
      <c r="I12" s="112">
        <v>119450</v>
      </c>
      <c r="J12" s="112">
        <v>103150</v>
      </c>
      <c r="K12" s="116" t="s">
        <v>284</v>
      </c>
      <c r="M12" s="118"/>
      <c r="N12" s="118"/>
      <c r="O12" s="118"/>
      <c r="P12" s="118"/>
      <c r="Q12" s="118"/>
      <c r="R12" s="118"/>
      <c r="S12" s="118"/>
    </row>
    <row r="13" s="60" customFormat="1" ht="248" customHeight="1" spans="1:19">
      <c r="A13" s="47" t="s">
        <v>285</v>
      </c>
      <c r="B13" s="108" t="s">
        <v>286</v>
      </c>
      <c r="C13" s="109" t="s">
        <v>89</v>
      </c>
      <c r="D13" s="109" t="s">
        <v>28</v>
      </c>
      <c r="E13" s="109" t="s">
        <v>29</v>
      </c>
      <c r="F13" s="112">
        <f t="shared" si="0"/>
        <v>284900</v>
      </c>
      <c r="G13" s="112">
        <v>80900</v>
      </c>
      <c r="H13" s="112">
        <v>14800</v>
      </c>
      <c r="I13" s="112">
        <v>100600</v>
      </c>
      <c r="J13" s="112">
        <v>88600</v>
      </c>
      <c r="K13" s="116" t="s">
        <v>287</v>
      </c>
      <c r="M13" s="118"/>
      <c r="N13" s="118"/>
      <c r="O13" s="118"/>
      <c r="P13" s="118"/>
      <c r="Q13" s="118"/>
      <c r="R13" s="118"/>
      <c r="S13" s="118"/>
    </row>
    <row r="14" s="60" customFormat="1" ht="270" customHeight="1" spans="1:19">
      <c r="A14" s="47" t="s">
        <v>288</v>
      </c>
      <c r="B14" s="108" t="s">
        <v>289</v>
      </c>
      <c r="C14" s="109" t="s">
        <v>89</v>
      </c>
      <c r="D14" s="109" t="s">
        <v>28</v>
      </c>
      <c r="E14" s="109" t="s">
        <v>29</v>
      </c>
      <c r="F14" s="112">
        <f t="shared" si="0"/>
        <v>275552.1</v>
      </c>
      <c r="G14" s="112">
        <v>46902.1</v>
      </c>
      <c r="H14" s="112">
        <v>114625</v>
      </c>
      <c r="I14" s="112">
        <v>114025</v>
      </c>
      <c r="J14" s="112"/>
      <c r="K14" s="116" t="s">
        <v>290</v>
      </c>
      <c r="M14" s="118"/>
      <c r="N14" s="118"/>
      <c r="O14" s="118"/>
      <c r="P14" s="118"/>
      <c r="Q14" s="118"/>
      <c r="R14" s="118"/>
      <c r="S14" s="118"/>
    </row>
    <row r="15" s="60" customFormat="1" ht="309" customHeight="1" spans="1:19">
      <c r="A15" s="47" t="s">
        <v>291</v>
      </c>
      <c r="B15" s="108" t="s">
        <v>292</v>
      </c>
      <c r="C15" s="109" t="s">
        <v>89</v>
      </c>
      <c r="D15" s="109" t="s">
        <v>28</v>
      </c>
      <c r="E15" s="109" t="s">
        <v>29</v>
      </c>
      <c r="F15" s="112">
        <f t="shared" si="0"/>
        <v>394500</v>
      </c>
      <c r="G15" s="112">
        <v>83000</v>
      </c>
      <c r="H15" s="112">
        <v>157750</v>
      </c>
      <c r="I15" s="112">
        <v>153750</v>
      </c>
      <c r="J15" s="112"/>
      <c r="K15" s="116" t="s">
        <v>293</v>
      </c>
      <c r="M15" s="118"/>
      <c r="N15" s="118"/>
      <c r="O15" s="118"/>
      <c r="P15" s="118"/>
      <c r="Q15" s="118"/>
      <c r="R15" s="118"/>
      <c r="S15" s="118"/>
    </row>
    <row r="16" s="60" customFormat="1" ht="295" customHeight="1" spans="1:19">
      <c r="A16" s="47" t="s">
        <v>294</v>
      </c>
      <c r="B16" s="108" t="s">
        <v>295</v>
      </c>
      <c r="C16" s="109" t="s">
        <v>89</v>
      </c>
      <c r="D16" s="109" t="s">
        <v>28</v>
      </c>
      <c r="E16" s="109" t="s">
        <v>29</v>
      </c>
      <c r="F16" s="112">
        <f t="shared" si="0"/>
        <v>265300</v>
      </c>
      <c r="G16" s="112">
        <v>63300</v>
      </c>
      <c r="H16" s="112">
        <v>100200</v>
      </c>
      <c r="I16" s="112">
        <v>101800</v>
      </c>
      <c r="J16" s="112"/>
      <c r="K16" s="116" t="s">
        <v>296</v>
      </c>
      <c r="M16" s="118"/>
      <c r="N16" s="118"/>
      <c r="O16" s="118"/>
      <c r="P16" s="118"/>
      <c r="Q16" s="118"/>
      <c r="R16" s="118"/>
      <c r="S16" s="118"/>
    </row>
    <row r="17" s="60" customFormat="1" ht="273" customHeight="1" spans="1:19">
      <c r="A17" s="47" t="s">
        <v>297</v>
      </c>
      <c r="B17" s="108" t="s">
        <v>298</v>
      </c>
      <c r="C17" s="109" t="s">
        <v>89</v>
      </c>
      <c r="D17" s="109" t="s">
        <v>28</v>
      </c>
      <c r="E17" s="109" t="s">
        <v>29</v>
      </c>
      <c r="F17" s="112">
        <f t="shared" si="0"/>
        <v>331000</v>
      </c>
      <c r="G17" s="112">
        <v>62000</v>
      </c>
      <c r="H17" s="112">
        <v>160000</v>
      </c>
      <c r="I17" s="112">
        <v>109000</v>
      </c>
      <c r="J17" s="112"/>
      <c r="K17" s="116" t="s">
        <v>299</v>
      </c>
      <c r="M17" s="118"/>
      <c r="N17" s="118"/>
      <c r="O17" s="118"/>
      <c r="P17" s="118"/>
      <c r="Q17" s="118"/>
      <c r="R17" s="118"/>
      <c r="S17" s="118"/>
    </row>
    <row r="18" s="60" customFormat="1" ht="231" customHeight="1" spans="1:19">
      <c r="A18" s="47" t="s">
        <v>300</v>
      </c>
      <c r="B18" s="108" t="s">
        <v>301</v>
      </c>
      <c r="C18" s="109" t="s">
        <v>89</v>
      </c>
      <c r="D18" s="109" t="s">
        <v>28</v>
      </c>
      <c r="E18" s="109" t="s">
        <v>29</v>
      </c>
      <c r="F18" s="112">
        <f t="shared" si="0"/>
        <v>139800.05</v>
      </c>
      <c r="G18" s="112">
        <v>24000</v>
      </c>
      <c r="H18" s="114">
        <v>14543.15</v>
      </c>
      <c r="I18" s="114">
        <v>47800</v>
      </c>
      <c r="J18" s="114">
        <v>53456.9</v>
      </c>
      <c r="K18" s="116" t="s">
        <v>302</v>
      </c>
      <c r="M18" s="118"/>
      <c r="N18" s="118"/>
      <c r="O18" s="118"/>
      <c r="P18" s="118"/>
      <c r="Q18" s="118"/>
      <c r="R18" s="118"/>
      <c r="S18" s="118"/>
    </row>
    <row r="19" s="60" customFormat="1" ht="287" customHeight="1" spans="1:19">
      <c r="A19" s="47" t="s">
        <v>303</v>
      </c>
      <c r="B19" s="108" t="s">
        <v>304</v>
      </c>
      <c r="C19" s="109" t="s">
        <v>89</v>
      </c>
      <c r="D19" s="109" t="s">
        <v>28</v>
      </c>
      <c r="E19" s="109" t="s">
        <v>29</v>
      </c>
      <c r="F19" s="112">
        <f t="shared" si="0"/>
        <v>235000</v>
      </c>
      <c r="G19" s="112">
        <v>68000</v>
      </c>
      <c r="H19" s="112">
        <v>46000</v>
      </c>
      <c r="I19" s="112">
        <v>121000</v>
      </c>
      <c r="J19" s="112"/>
      <c r="K19" s="116" t="s">
        <v>305</v>
      </c>
      <c r="M19" s="118"/>
      <c r="N19" s="118"/>
      <c r="O19" s="118"/>
      <c r="P19" s="118"/>
      <c r="Q19" s="118"/>
      <c r="R19" s="118"/>
      <c r="S19" s="118"/>
    </row>
    <row r="20" s="60" customFormat="1" ht="229" customHeight="1" spans="1:19">
      <c r="A20" s="47" t="s">
        <v>306</v>
      </c>
      <c r="B20" s="108" t="s">
        <v>307</v>
      </c>
      <c r="C20" s="109" t="s">
        <v>89</v>
      </c>
      <c r="D20" s="109" t="s">
        <v>28</v>
      </c>
      <c r="E20" s="109" t="s">
        <v>29</v>
      </c>
      <c r="F20" s="112">
        <f t="shared" si="0"/>
        <v>142300.05</v>
      </c>
      <c r="G20" s="112">
        <v>30200</v>
      </c>
      <c r="H20" s="114">
        <v>14643.15</v>
      </c>
      <c r="I20" s="114">
        <v>65200</v>
      </c>
      <c r="J20" s="114">
        <v>32256.9</v>
      </c>
      <c r="K20" s="116" t="s">
        <v>308</v>
      </c>
      <c r="M20" s="118"/>
      <c r="N20" s="118"/>
      <c r="O20" s="118"/>
      <c r="P20" s="118"/>
      <c r="Q20" s="118"/>
      <c r="R20" s="118"/>
      <c r="S20" s="118"/>
    </row>
    <row r="21" s="60" customFormat="1" ht="246" customHeight="1" spans="1:19">
      <c r="A21" s="47" t="s">
        <v>309</v>
      </c>
      <c r="B21" s="108" t="s">
        <v>310</v>
      </c>
      <c r="C21" s="109" t="s">
        <v>89</v>
      </c>
      <c r="D21" s="109" t="s">
        <v>28</v>
      </c>
      <c r="E21" s="109" t="s">
        <v>29</v>
      </c>
      <c r="F21" s="112">
        <f t="shared" si="0"/>
        <v>232100</v>
      </c>
      <c r="G21" s="112">
        <v>26200</v>
      </c>
      <c r="H21" s="112">
        <f>24500-0.5</f>
        <v>24499.5</v>
      </c>
      <c r="I21" s="112">
        <v>99497.5</v>
      </c>
      <c r="J21" s="112">
        <f>81902.5+0.5</f>
        <v>81903</v>
      </c>
      <c r="K21" s="116" t="s">
        <v>311</v>
      </c>
      <c r="M21" s="118"/>
      <c r="N21" s="118"/>
      <c r="O21" s="118"/>
      <c r="P21" s="118"/>
      <c r="Q21" s="118"/>
      <c r="R21" s="118"/>
      <c r="S21" s="118"/>
    </row>
    <row r="22" s="60" customFormat="1" ht="269" customHeight="1" spans="1:19">
      <c r="A22" s="47" t="s">
        <v>312</v>
      </c>
      <c r="B22" s="108" t="s">
        <v>313</v>
      </c>
      <c r="C22" s="109" t="s">
        <v>89</v>
      </c>
      <c r="D22" s="109" t="s">
        <v>28</v>
      </c>
      <c r="E22" s="109" t="s">
        <v>29</v>
      </c>
      <c r="F22" s="112">
        <f t="shared" si="0"/>
        <v>272000</v>
      </c>
      <c r="G22" s="112">
        <v>57000</v>
      </c>
      <c r="H22" s="112">
        <v>68000</v>
      </c>
      <c r="I22" s="112">
        <v>147000</v>
      </c>
      <c r="J22" s="112"/>
      <c r="K22" s="116" t="s">
        <v>314</v>
      </c>
      <c r="M22" s="118"/>
      <c r="N22" s="118"/>
      <c r="O22" s="118"/>
      <c r="P22" s="118"/>
      <c r="Q22" s="118"/>
      <c r="R22" s="118"/>
      <c r="S22" s="118"/>
    </row>
    <row r="23" s="60" customFormat="1" ht="300" customHeight="1" spans="1:19">
      <c r="A23" s="47" t="s">
        <v>315</v>
      </c>
      <c r="B23" s="108" t="s">
        <v>316</v>
      </c>
      <c r="C23" s="109" t="s">
        <v>89</v>
      </c>
      <c r="D23" s="109" t="s">
        <v>28</v>
      </c>
      <c r="E23" s="109" t="s">
        <v>29</v>
      </c>
      <c r="F23" s="112">
        <f t="shared" si="0"/>
        <v>235100</v>
      </c>
      <c r="G23" s="112">
        <v>30000</v>
      </c>
      <c r="H23" s="112">
        <v>114400</v>
      </c>
      <c r="I23" s="112">
        <v>90700</v>
      </c>
      <c r="J23" s="112"/>
      <c r="K23" s="116" t="s">
        <v>317</v>
      </c>
      <c r="M23" s="118"/>
      <c r="N23" s="118"/>
      <c r="O23" s="118"/>
      <c r="P23" s="118"/>
      <c r="Q23" s="118"/>
      <c r="R23" s="118"/>
      <c r="S23" s="118"/>
    </row>
    <row r="24" s="60" customFormat="1" ht="311" customHeight="1" spans="1:19">
      <c r="A24" s="47" t="s">
        <v>318</v>
      </c>
      <c r="B24" s="108" t="s">
        <v>319</v>
      </c>
      <c r="C24" s="109" t="s">
        <v>89</v>
      </c>
      <c r="D24" s="109" t="s">
        <v>28</v>
      </c>
      <c r="E24" s="109" t="s">
        <v>29</v>
      </c>
      <c r="F24" s="112">
        <f t="shared" si="0"/>
        <v>250650</v>
      </c>
      <c r="G24" s="112">
        <v>21250</v>
      </c>
      <c r="H24" s="112">
        <v>109000</v>
      </c>
      <c r="I24" s="112">
        <v>120400</v>
      </c>
      <c r="J24" s="112"/>
      <c r="K24" s="116" t="s">
        <v>320</v>
      </c>
      <c r="M24" s="118"/>
      <c r="N24" s="118"/>
      <c r="O24" s="118"/>
      <c r="P24" s="118"/>
      <c r="Q24" s="118"/>
      <c r="R24" s="118"/>
      <c r="S24" s="118"/>
    </row>
    <row r="25" s="60" customFormat="1" ht="302.25" customHeight="1" spans="1:19">
      <c r="A25" s="47" t="s">
        <v>321</v>
      </c>
      <c r="B25" s="108" t="s">
        <v>322</v>
      </c>
      <c r="C25" s="109" t="s">
        <v>89</v>
      </c>
      <c r="D25" s="109" t="s">
        <v>28</v>
      </c>
      <c r="E25" s="109" t="s">
        <v>29</v>
      </c>
      <c r="F25" s="112">
        <f t="shared" si="0"/>
        <v>261550</v>
      </c>
      <c r="G25" s="112">
        <v>75150</v>
      </c>
      <c r="H25" s="112">
        <v>90000</v>
      </c>
      <c r="I25" s="112">
        <v>96400</v>
      </c>
      <c r="J25" s="112"/>
      <c r="K25" s="116" t="s">
        <v>323</v>
      </c>
      <c r="M25" s="118"/>
      <c r="N25" s="118"/>
      <c r="O25" s="118"/>
      <c r="P25" s="118"/>
      <c r="Q25" s="118"/>
      <c r="R25" s="118"/>
      <c r="S25" s="118"/>
    </row>
    <row r="26" s="60" customFormat="1" ht="248" customHeight="1" spans="1:19">
      <c r="A26" s="47" t="s">
        <v>324</v>
      </c>
      <c r="B26" s="108" t="s">
        <v>325</v>
      </c>
      <c r="C26" s="109" t="s">
        <v>89</v>
      </c>
      <c r="D26" s="109" t="s">
        <v>28</v>
      </c>
      <c r="E26" s="109" t="s">
        <v>29</v>
      </c>
      <c r="F26" s="112">
        <f t="shared" si="0"/>
        <v>286100</v>
      </c>
      <c r="G26" s="112">
        <v>77150</v>
      </c>
      <c r="H26" s="112">
        <v>22500</v>
      </c>
      <c r="I26" s="112">
        <v>133625</v>
      </c>
      <c r="J26" s="112">
        <v>52825</v>
      </c>
      <c r="K26" s="116" t="s">
        <v>326</v>
      </c>
      <c r="M26" s="118"/>
      <c r="N26" s="118"/>
      <c r="O26" s="118"/>
      <c r="P26" s="118"/>
      <c r="Q26" s="118"/>
      <c r="R26" s="118"/>
      <c r="S26" s="118"/>
    </row>
    <row r="27" s="60" customFormat="1" ht="309" customHeight="1" spans="1:19">
      <c r="A27" s="47" t="s">
        <v>327</v>
      </c>
      <c r="B27" s="108" t="s">
        <v>328</v>
      </c>
      <c r="C27" s="109" t="s">
        <v>89</v>
      </c>
      <c r="D27" s="109" t="s">
        <v>28</v>
      </c>
      <c r="E27" s="109" t="s">
        <v>29</v>
      </c>
      <c r="F27" s="112">
        <f t="shared" si="0"/>
        <v>251550</v>
      </c>
      <c r="G27" s="112">
        <v>26550</v>
      </c>
      <c r="H27" s="112">
        <v>107000</v>
      </c>
      <c r="I27" s="112">
        <v>118000</v>
      </c>
      <c r="J27" s="112"/>
      <c r="K27" s="116" t="s">
        <v>329</v>
      </c>
      <c r="M27" s="118"/>
      <c r="N27" s="118"/>
      <c r="O27" s="118"/>
      <c r="P27" s="118"/>
      <c r="Q27" s="118"/>
      <c r="R27" s="118"/>
      <c r="S27" s="118"/>
    </row>
    <row r="28" s="60" customFormat="1" ht="313" customHeight="1" spans="1:19">
      <c r="A28" s="47" t="s">
        <v>330</v>
      </c>
      <c r="B28" s="108" t="s">
        <v>331</v>
      </c>
      <c r="C28" s="109" t="s">
        <v>89</v>
      </c>
      <c r="D28" s="109" t="s">
        <v>28</v>
      </c>
      <c r="E28" s="109" t="s">
        <v>29</v>
      </c>
      <c r="F28" s="112">
        <f t="shared" si="0"/>
        <v>266550</v>
      </c>
      <c r="G28" s="112">
        <v>75150</v>
      </c>
      <c r="H28" s="112">
        <v>90900</v>
      </c>
      <c r="I28" s="112">
        <v>100500</v>
      </c>
      <c r="J28" s="112"/>
      <c r="K28" s="116" t="s">
        <v>332</v>
      </c>
      <c r="M28" s="118"/>
      <c r="N28" s="118"/>
      <c r="O28" s="118"/>
      <c r="P28" s="118"/>
      <c r="Q28" s="118"/>
      <c r="R28" s="118"/>
      <c r="S28" s="118"/>
    </row>
    <row r="29" s="60" customFormat="1" ht="216.4" customHeight="1" spans="1:19">
      <c r="A29" s="47" t="s">
        <v>333</v>
      </c>
      <c r="B29" s="108" t="s">
        <v>334</v>
      </c>
      <c r="C29" s="109" t="s">
        <v>89</v>
      </c>
      <c r="D29" s="109" t="s">
        <v>51</v>
      </c>
      <c r="E29" s="109" t="s">
        <v>52</v>
      </c>
      <c r="F29" s="112">
        <v>754017.3</v>
      </c>
      <c r="G29" s="112"/>
      <c r="H29" s="112"/>
      <c r="I29" s="112"/>
      <c r="J29" s="112">
        <f>754017.3-0.5</f>
        <v>754016.8</v>
      </c>
      <c r="K29" s="116" t="s">
        <v>335</v>
      </c>
      <c r="M29" s="118"/>
      <c r="N29" s="118"/>
      <c r="O29" s="118"/>
      <c r="P29" s="118"/>
      <c r="Q29" s="118"/>
      <c r="R29" s="118"/>
      <c r="S29" s="118"/>
    </row>
    <row r="30" s="60" customFormat="1" spans="1:19">
      <c r="A30" s="36"/>
      <c r="B30" s="37"/>
      <c r="C30" s="2"/>
      <c r="D30" s="3"/>
      <c r="E30" s="3"/>
      <c r="F30" s="38"/>
      <c r="G30" s="38"/>
      <c r="H30" s="38"/>
      <c r="I30" s="38"/>
      <c r="J30" s="38"/>
      <c r="K30" s="5"/>
      <c r="M30" s="118"/>
      <c r="N30" s="118"/>
      <c r="O30" s="118"/>
      <c r="P30" s="118"/>
      <c r="Q30" s="118"/>
      <c r="R30" s="118"/>
      <c r="S30" s="118"/>
    </row>
    <row r="31" s="60" customFormat="1" spans="1:19">
      <c r="A31" s="36"/>
      <c r="B31" s="37"/>
      <c r="C31" s="2"/>
      <c r="D31" s="3"/>
      <c r="E31" s="3"/>
      <c r="F31" s="38"/>
      <c r="G31" s="38"/>
      <c r="H31" s="38"/>
      <c r="I31" s="38"/>
      <c r="J31" s="38"/>
      <c r="K31" s="5"/>
      <c r="M31" s="118"/>
      <c r="N31" s="118"/>
      <c r="O31" s="118"/>
      <c r="P31" s="118"/>
      <c r="Q31" s="118"/>
      <c r="R31" s="118"/>
      <c r="S31" s="118"/>
    </row>
    <row r="32" s="60" customFormat="1" spans="1:19">
      <c r="A32" s="36"/>
      <c r="B32" s="37"/>
      <c r="C32" s="2"/>
      <c r="D32" s="3"/>
      <c r="E32" s="3"/>
      <c r="F32" s="38"/>
      <c r="G32" s="38"/>
      <c r="H32" s="38"/>
      <c r="I32" s="38"/>
      <c r="J32" s="38"/>
      <c r="K32" s="5"/>
      <c r="M32" s="118"/>
      <c r="N32" s="118"/>
      <c r="O32" s="118"/>
      <c r="P32" s="118"/>
      <c r="Q32" s="118"/>
      <c r="R32" s="118"/>
      <c r="S32" s="118"/>
    </row>
    <row r="33" s="60" customFormat="1" spans="1:19">
      <c r="A33" s="36"/>
      <c r="B33" s="37"/>
      <c r="C33" s="2"/>
      <c r="D33" s="3"/>
      <c r="E33" s="3"/>
      <c r="F33" s="38"/>
      <c r="G33" s="38"/>
      <c r="H33" s="38"/>
      <c r="I33" s="38"/>
      <c r="J33" s="38"/>
      <c r="K33" s="5"/>
      <c r="M33" s="118"/>
      <c r="N33" s="118"/>
      <c r="O33" s="118"/>
      <c r="P33" s="118"/>
      <c r="Q33" s="118"/>
      <c r="R33" s="118"/>
      <c r="S33" s="118"/>
    </row>
    <row r="34" s="60" customFormat="1" spans="1:19">
      <c r="A34" s="36"/>
      <c r="B34" s="37"/>
      <c r="C34" s="2"/>
      <c r="D34" s="3"/>
      <c r="E34" s="3"/>
      <c r="F34" s="38"/>
      <c r="G34" s="38"/>
      <c r="H34" s="38"/>
      <c r="I34" s="38"/>
      <c r="J34" s="38"/>
      <c r="K34" s="5"/>
      <c r="M34" s="118"/>
      <c r="N34" s="118"/>
      <c r="O34" s="118"/>
      <c r="P34" s="118"/>
      <c r="Q34" s="118"/>
      <c r="R34" s="118"/>
      <c r="S34" s="118"/>
    </row>
    <row r="35" s="60" customFormat="1" spans="1:19">
      <c r="A35" s="36"/>
      <c r="B35" s="37"/>
      <c r="C35" s="2"/>
      <c r="D35" s="3"/>
      <c r="E35" s="3"/>
      <c r="F35" s="38"/>
      <c r="G35" s="38"/>
      <c r="H35" s="38"/>
      <c r="I35" s="38"/>
      <c r="J35" s="38"/>
      <c r="K35" s="5"/>
      <c r="M35" s="118"/>
      <c r="N35" s="118"/>
      <c r="O35" s="118"/>
      <c r="P35" s="118"/>
      <c r="Q35" s="118"/>
      <c r="R35" s="118"/>
      <c r="S35" s="118"/>
    </row>
    <row r="36" s="60" customFormat="1" spans="1:19">
      <c r="A36" s="36"/>
      <c r="B36" s="37"/>
      <c r="C36" s="2"/>
      <c r="D36" s="3"/>
      <c r="E36" s="3"/>
      <c r="F36" s="38"/>
      <c r="G36" s="38"/>
      <c r="H36" s="38"/>
      <c r="I36" s="38"/>
      <c r="J36" s="38"/>
      <c r="K36" s="5"/>
      <c r="M36" s="118"/>
      <c r="N36" s="118"/>
      <c r="O36" s="118"/>
      <c r="P36" s="118"/>
      <c r="Q36" s="118"/>
      <c r="R36" s="118"/>
      <c r="S36" s="118"/>
    </row>
    <row r="37" s="60" customFormat="1" spans="1:19">
      <c r="A37" s="36"/>
      <c r="B37" s="37"/>
      <c r="C37" s="2"/>
      <c r="D37" s="3"/>
      <c r="E37" s="3"/>
      <c r="F37" s="38"/>
      <c r="G37" s="38"/>
      <c r="H37" s="38"/>
      <c r="I37" s="38"/>
      <c r="J37" s="38"/>
      <c r="K37" s="5"/>
      <c r="M37" s="118"/>
      <c r="N37" s="118"/>
      <c r="O37" s="118"/>
      <c r="P37" s="118"/>
      <c r="Q37" s="118"/>
      <c r="R37" s="118"/>
      <c r="S37" s="118"/>
    </row>
    <row r="38" s="60" customFormat="1" spans="1:19">
      <c r="A38" s="36"/>
      <c r="B38" s="37"/>
      <c r="C38" s="2"/>
      <c r="D38" s="3"/>
      <c r="E38" s="3"/>
      <c r="F38" s="38"/>
      <c r="G38" s="38"/>
      <c r="H38" s="38"/>
      <c r="I38" s="38"/>
      <c r="J38" s="38"/>
      <c r="K38" s="5"/>
      <c r="M38" s="118"/>
      <c r="N38" s="118"/>
      <c r="O38" s="118"/>
      <c r="P38" s="118"/>
      <c r="Q38" s="118"/>
      <c r="R38" s="118"/>
      <c r="S38" s="118"/>
    </row>
    <row r="39" s="60" customFormat="1" spans="1:19">
      <c r="A39" s="36"/>
      <c r="B39" s="37"/>
      <c r="C39" s="2"/>
      <c r="D39" s="3"/>
      <c r="E39" s="3"/>
      <c r="F39" s="38"/>
      <c r="G39" s="38"/>
      <c r="H39" s="38"/>
      <c r="I39" s="38"/>
      <c r="J39" s="38"/>
      <c r="K39" s="5"/>
      <c r="M39" s="118"/>
      <c r="N39" s="118"/>
      <c r="O39" s="118"/>
      <c r="P39" s="118"/>
      <c r="Q39" s="118"/>
      <c r="R39" s="118"/>
      <c r="S39" s="118"/>
    </row>
    <row r="40" s="60" customFormat="1" spans="1:19">
      <c r="A40" s="36"/>
      <c r="B40" s="37"/>
      <c r="C40" s="2"/>
      <c r="D40" s="3"/>
      <c r="E40" s="3"/>
      <c r="F40" s="38"/>
      <c r="G40" s="38"/>
      <c r="H40" s="38"/>
      <c r="I40" s="38"/>
      <c r="J40" s="38"/>
      <c r="K40" s="5"/>
      <c r="M40" s="118"/>
      <c r="N40" s="118"/>
      <c r="O40" s="118"/>
      <c r="P40" s="118"/>
      <c r="Q40" s="118"/>
      <c r="R40" s="118"/>
      <c r="S40" s="118"/>
    </row>
    <row r="41" s="60" customFormat="1" spans="1:19">
      <c r="A41" s="36"/>
      <c r="B41" s="37"/>
      <c r="C41" s="2"/>
      <c r="D41" s="3"/>
      <c r="E41" s="3"/>
      <c r="F41" s="38"/>
      <c r="G41" s="38"/>
      <c r="H41" s="38"/>
      <c r="I41" s="38"/>
      <c r="J41" s="38"/>
      <c r="K41" s="5"/>
      <c r="M41" s="118"/>
      <c r="N41" s="118"/>
      <c r="O41" s="118"/>
      <c r="P41" s="118"/>
      <c r="Q41" s="118"/>
      <c r="R41" s="118"/>
      <c r="S41" s="118"/>
    </row>
    <row r="42" s="60" customFormat="1" spans="1:19">
      <c r="A42" s="36"/>
      <c r="B42" s="37"/>
      <c r="C42" s="2"/>
      <c r="D42" s="3"/>
      <c r="E42" s="3"/>
      <c r="F42" s="38"/>
      <c r="G42" s="38"/>
      <c r="H42" s="38"/>
      <c r="I42" s="38"/>
      <c r="J42" s="38"/>
      <c r="K42" s="5"/>
      <c r="M42" s="118"/>
      <c r="N42" s="118"/>
      <c r="O42" s="118"/>
      <c r="P42" s="118"/>
      <c r="Q42" s="118"/>
      <c r="R42" s="118"/>
      <c r="S42" s="118"/>
    </row>
    <row r="43" s="60" customFormat="1" spans="1:19">
      <c r="A43" s="36"/>
      <c r="B43" s="37"/>
      <c r="C43" s="2"/>
      <c r="D43" s="3"/>
      <c r="E43" s="3"/>
      <c r="F43" s="38"/>
      <c r="G43" s="38"/>
      <c r="H43" s="38"/>
      <c r="I43" s="38"/>
      <c r="J43" s="38"/>
      <c r="K43" s="5"/>
      <c r="M43" s="118"/>
      <c r="N43" s="118"/>
      <c r="O43" s="118"/>
      <c r="P43" s="118"/>
      <c r="Q43" s="118"/>
      <c r="R43" s="118"/>
      <c r="S43" s="118"/>
    </row>
    <row r="44" s="60" customFormat="1" spans="1:19">
      <c r="A44" s="36"/>
      <c r="B44" s="37"/>
      <c r="C44" s="2"/>
      <c r="D44" s="3"/>
      <c r="E44" s="3"/>
      <c r="F44" s="38"/>
      <c r="G44" s="38"/>
      <c r="H44" s="38"/>
      <c r="I44" s="38"/>
      <c r="J44" s="38"/>
      <c r="K44" s="5"/>
      <c r="M44" s="118"/>
      <c r="N44" s="118"/>
      <c r="O44" s="118"/>
      <c r="P44" s="118"/>
      <c r="Q44" s="118"/>
      <c r="R44" s="118"/>
      <c r="S44" s="118"/>
    </row>
    <row r="45" s="60" customFormat="1" spans="1:19">
      <c r="A45" s="36"/>
      <c r="B45" s="37"/>
      <c r="C45" s="2"/>
      <c r="D45" s="3"/>
      <c r="E45" s="3"/>
      <c r="F45" s="38"/>
      <c r="G45" s="38"/>
      <c r="H45" s="38"/>
      <c r="I45" s="38"/>
      <c r="J45" s="38"/>
      <c r="K45" s="5"/>
      <c r="M45" s="118"/>
      <c r="N45" s="118"/>
      <c r="O45" s="118"/>
      <c r="P45" s="118"/>
      <c r="Q45" s="118"/>
      <c r="R45" s="118"/>
      <c r="S45" s="118"/>
    </row>
    <row r="46" s="60" customFormat="1" spans="1:19">
      <c r="A46" s="36"/>
      <c r="B46" s="37"/>
      <c r="C46" s="2"/>
      <c r="D46" s="3"/>
      <c r="E46" s="3"/>
      <c r="F46" s="38"/>
      <c r="G46" s="38"/>
      <c r="H46" s="38"/>
      <c r="I46" s="38"/>
      <c r="J46" s="38"/>
      <c r="K46" s="5"/>
      <c r="M46" s="118"/>
      <c r="N46" s="118"/>
      <c r="O46" s="118"/>
      <c r="P46" s="118"/>
      <c r="Q46" s="118"/>
      <c r="R46" s="118"/>
      <c r="S46" s="118"/>
    </row>
    <row r="47" s="60" customFormat="1" spans="1:19">
      <c r="A47" s="36"/>
      <c r="B47" s="37"/>
      <c r="C47" s="2"/>
      <c r="D47" s="3"/>
      <c r="E47" s="3"/>
      <c r="F47" s="38"/>
      <c r="G47" s="38"/>
      <c r="H47" s="38"/>
      <c r="I47" s="38"/>
      <c r="J47" s="38"/>
      <c r="K47" s="5"/>
      <c r="M47" s="118"/>
      <c r="N47" s="118"/>
      <c r="O47" s="118"/>
      <c r="P47" s="118"/>
      <c r="Q47" s="118"/>
      <c r="R47" s="118"/>
      <c r="S47" s="118"/>
    </row>
    <row r="48" s="60" customFormat="1" spans="1:10">
      <c r="A48" s="36"/>
      <c r="B48" s="37"/>
      <c r="C48" s="2"/>
      <c r="D48" s="3"/>
      <c r="E48" s="3"/>
      <c r="F48" s="38"/>
      <c r="G48" s="38"/>
      <c r="H48" s="38"/>
      <c r="I48" s="38"/>
      <c r="J48" s="38"/>
    </row>
    <row r="49" s="60" customFormat="1" spans="1:10">
      <c r="A49" s="36"/>
      <c r="B49" s="37"/>
      <c r="C49" s="2"/>
      <c r="D49" s="3"/>
      <c r="E49" s="3"/>
      <c r="F49" s="38"/>
      <c r="G49" s="38"/>
      <c r="H49" s="38"/>
      <c r="I49" s="38"/>
      <c r="J49" s="38"/>
    </row>
    <row r="50" s="60" customFormat="1" spans="1:10">
      <c r="A50" s="36"/>
      <c r="B50" s="37"/>
      <c r="C50" s="2"/>
      <c r="D50" s="3"/>
      <c r="E50" s="3"/>
      <c r="F50" s="38"/>
      <c r="G50" s="38"/>
      <c r="H50" s="38"/>
      <c r="I50" s="38"/>
      <c r="J50" s="38"/>
    </row>
    <row r="51" s="60" customFormat="1" spans="1:10">
      <c r="A51" s="36"/>
      <c r="B51" s="37"/>
      <c r="C51" s="2"/>
      <c r="D51" s="3"/>
      <c r="E51" s="3"/>
      <c r="F51" s="38"/>
      <c r="G51" s="38"/>
      <c r="H51" s="38"/>
      <c r="I51" s="38"/>
      <c r="J51" s="38"/>
    </row>
    <row r="52" s="60" customFormat="1" spans="1:10">
      <c r="A52" s="36"/>
      <c r="B52" s="37"/>
      <c r="C52" s="2"/>
      <c r="D52" s="3"/>
      <c r="E52" s="3"/>
      <c r="F52" s="38"/>
      <c r="G52" s="38"/>
      <c r="H52" s="38"/>
      <c r="I52" s="38"/>
      <c r="J52" s="38"/>
    </row>
    <row r="53" s="60" customFormat="1" spans="1:10">
      <c r="A53" s="36"/>
      <c r="B53" s="37"/>
      <c r="C53" s="2"/>
      <c r="D53" s="3"/>
      <c r="E53" s="3"/>
      <c r="F53" s="38"/>
      <c r="G53" s="38"/>
      <c r="H53" s="38"/>
      <c r="I53" s="38"/>
      <c r="J53" s="38"/>
    </row>
    <row r="54" s="60" customFormat="1" spans="1:10">
      <c r="A54" s="36"/>
      <c r="B54" s="37"/>
      <c r="C54" s="2"/>
      <c r="D54" s="3"/>
      <c r="E54" s="3"/>
      <c r="F54" s="38"/>
      <c r="G54" s="38"/>
      <c r="H54" s="38"/>
      <c r="I54" s="38"/>
      <c r="J54" s="38"/>
    </row>
    <row r="55" spans="11:11">
      <c r="K55" s="7"/>
    </row>
    <row r="56" spans="11:11">
      <c r="K56" s="7"/>
    </row>
    <row r="57" spans="12:12">
      <c r="L57" s="117"/>
    </row>
  </sheetData>
  <mergeCells count="13">
    <mergeCell ref="A2:K2"/>
    <mergeCell ref="D3:E3"/>
    <mergeCell ref="A5:E5"/>
    <mergeCell ref="A6:E6"/>
    <mergeCell ref="A3:A4"/>
    <mergeCell ref="B3:B4"/>
    <mergeCell ref="C3:C4"/>
    <mergeCell ref="F3:F4"/>
    <mergeCell ref="G3:G4"/>
    <mergeCell ref="H3:H4"/>
    <mergeCell ref="I3:I4"/>
    <mergeCell ref="J3:J4"/>
    <mergeCell ref="K3:K4"/>
  </mergeCells>
  <pageMargins left="0.239583333333333" right="0.239583333333333" top="0.349305555555556" bottom="0.55" header="0.309722222222222" footer="0.309722222222222"/>
  <pageSetup paperSize="9" scale="54" fitToHeight="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9"/>
  <sheetViews>
    <sheetView view="pageBreakPreview" zoomScale="110" zoomScaleNormal="100" workbookViewId="0">
      <selection activeCell="A1" sqref="A1"/>
    </sheetView>
  </sheetViews>
  <sheetFormatPr defaultColWidth="18.7333333333333" defaultRowHeight="24.95" customHeight="1"/>
  <cols>
    <col min="1" max="1" width="7.6" style="88" customWidth="1"/>
    <col min="2" max="2" width="28.1333333333333" style="2" customWidth="1"/>
    <col min="3" max="3" width="13.8666666666667" style="2" customWidth="1"/>
    <col min="4" max="4" width="6.6" style="2" customWidth="1"/>
    <col min="5" max="5" width="5.86666666666667" style="2" customWidth="1"/>
    <col min="6" max="6" width="18.7333333333333" style="4"/>
    <col min="7" max="9" width="13.8666666666667" style="5" customWidth="1"/>
    <col min="10" max="10" width="96.7333333333333" style="6" customWidth="1"/>
    <col min="11" max="11" width="18.7333333333333" style="7"/>
    <col min="12" max="12" width="18.7333333333333" style="8"/>
    <col min="13" max="16384" width="18.7333333333333" style="7"/>
  </cols>
  <sheetData>
    <row r="1" ht="48" customHeight="1" spans="1:10">
      <c r="A1" s="3"/>
      <c r="J1" s="28" t="s">
        <v>336</v>
      </c>
    </row>
    <row r="2" ht="61" customHeight="1" spans="1:10">
      <c r="A2" s="89" t="s">
        <v>337</v>
      </c>
      <c r="B2" s="89"/>
      <c r="C2" s="89"/>
      <c r="D2" s="89"/>
      <c r="E2" s="89"/>
      <c r="F2" s="89"/>
      <c r="G2" s="89"/>
      <c r="H2" s="89"/>
      <c r="I2" s="89"/>
      <c r="J2" s="89"/>
    </row>
    <row r="3" ht="51" customHeight="1" spans="1:10">
      <c r="A3" s="90" t="s">
        <v>2</v>
      </c>
      <c r="B3" s="13" t="s">
        <v>338</v>
      </c>
      <c r="C3" s="13" t="s">
        <v>4</v>
      </c>
      <c r="D3" s="13" t="s">
        <v>339</v>
      </c>
      <c r="E3" s="13"/>
      <c r="F3" s="20" t="s">
        <v>340</v>
      </c>
      <c r="G3" s="20" t="s">
        <v>341</v>
      </c>
      <c r="H3" s="20" t="s">
        <v>342</v>
      </c>
      <c r="I3" s="20" t="s">
        <v>343</v>
      </c>
      <c r="J3" s="92" t="s">
        <v>344</v>
      </c>
    </row>
    <row r="4" ht="29.25" customHeight="1" spans="1:10">
      <c r="A4" s="90"/>
      <c r="B4" s="13"/>
      <c r="C4" s="13"/>
      <c r="D4" s="13" t="s">
        <v>13</v>
      </c>
      <c r="E4" s="13" t="s">
        <v>14</v>
      </c>
      <c r="F4" s="20"/>
      <c r="G4" s="20"/>
      <c r="H4" s="20"/>
      <c r="I4" s="20"/>
      <c r="J4" s="92"/>
    </row>
    <row r="5" s="1" customFormat="1" ht="38.25" customHeight="1" spans="1:18">
      <c r="A5" s="14" t="s">
        <v>345</v>
      </c>
      <c r="B5" s="14"/>
      <c r="C5" s="14"/>
      <c r="D5" s="14"/>
      <c r="E5" s="14"/>
      <c r="F5" s="21"/>
      <c r="G5" s="22">
        <f>G6</f>
        <v>225818.1</v>
      </c>
      <c r="H5" s="22">
        <f t="shared" ref="H5:I5" si="0">H6</f>
        <v>225818.1</v>
      </c>
      <c r="I5" s="22">
        <f t="shared" si="0"/>
        <v>232075.5</v>
      </c>
      <c r="J5" s="31"/>
      <c r="L5" s="32"/>
      <c r="R5" s="35"/>
    </row>
    <row r="6" s="1" customFormat="1" ht="31.5" customHeight="1" spans="1:18">
      <c r="A6" s="14" t="s">
        <v>346</v>
      </c>
      <c r="B6" s="14"/>
      <c r="C6" s="14"/>
      <c r="D6" s="14"/>
      <c r="E6" s="14"/>
      <c r="F6" s="23"/>
      <c r="G6" s="91">
        <f>SUM(G7)</f>
        <v>225818.1</v>
      </c>
      <c r="H6" s="91">
        <f t="shared" ref="H6:I6" si="1">SUM(H7)</f>
        <v>225818.1</v>
      </c>
      <c r="I6" s="91">
        <f t="shared" si="1"/>
        <v>232075.5</v>
      </c>
      <c r="J6" s="93" t="s">
        <v>347</v>
      </c>
      <c r="L6" s="94"/>
      <c r="M6" s="94"/>
      <c r="N6" s="94"/>
      <c r="R6" s="35"/>
    </row>
    <row r="7" ht="38.25" spans="1:14">
      <c r="A7" s="15" t="s">
        <v>267</v>
      </c>
      <c r="B7" s="34" t="s">
        <v>348</v>
      </c>
      <c r="C7" s="17" t="s">
        <v>21</v>
      </c>
      <c r="D7" s="17" t="s">
        <v>225</v>
      </c>
      <c r="E7" s="17" t="s">
        <v>226</v>
      </c>
      <c r="F7" s="26">
        <f>SUM(G7:I42)</f>
        <v>683711.7</v>
      </c>
      <c r="G7" s="27">
        <v>225818.1</v>
      </c>
      <c r="H7" s="27">
        <v>225818.1</v>
      </c>
      <c r="I7" s="95">
        <v>232075.5</v>
      </c>
      <c r="J7" s="93" t="s">
        <v>349</v>
      </c>
      <c r="L7" s="96"/>
      <c r="M7" s="96"/>
      <c r="N7" s="96"/>
    </row>
    <row r="8" ht="264.75" customHeight="1" spans="1:10">
      <c r="A8" s="15"/>
      <c r="B8" s="34"/>
      <c r="C8" s="17"/>
      <c r="D8" s="17"/>
      <c r="E8" s="17"/>
      <c r="F8" s="26"/>
      <c r="G8" s="27"/>
      <c r="H8" s="27"/>
      <c r="I8" s="95"/>
      <c r="J8" s="97" t="s">
        <v>350</v>
      </c>
    </row>
    <row r="9" ht="178.5" spans="1:10">
      <c r="A9" s="15"/>
      <c r="B9" s="34"/>
      <c r="C9" s="17"/>
      <c r="D9" s="17"/>
      <c r="E9" s="17"/>
      <c r="F9" s="26"/>
      <c r="G9" s="27"/>
      <c r="H9" s="27"/>
      <c r="I9" s="95"/>
      <c r="J9" s="97" t="s">
        <v>351</v>
      </c>
    </row>
    <row r="10" ht="216.75" spans="1:10">
      <c r="A10" s="15"/>
      <c r="B10" s="34"/>
      <c r="C10" s="17"/>
      <c r="D10" s="17"/>
      <c r="E10" s="17"/>
      <c r="F10" s="26"/>
      <c r="G10" s="27"/>
      <c r="H10" s="27"/>
      <c r="I10" s="95"/>
      <c r="J10" s="98" t="s">
        <v>352</v>
      </c>
    </row>
    <row r="11" ht="269" customHeight="1" spans="1:10">
      <c r="A11" s="15"/>
      <c r="B11" s="34"/>
      <c r="C11" s="17"/>
      <c r="D11" s="17"/>
      <c r="E11" s="17"/>
      <c r="F11" s="26"/>
      <c r="G11" s="27"/>
      <c r="H11" s="27"/>
      <c r="I11" s="95"/>
      <c r="J11" s="99" t="s">
        <v>353</v>
      </c>
    </row>
    <row r="12" ht="38.25" spans="1:10">
      <c r="A12" s="15"/>
      <c r="B12" s="34"/>
      <c r="C12" s="17"/>
      <c r="D12" s="17"/>
      <c r="E12" s="17"/>
      <c r="F12" s="26"/>
      <c r="G12" s="27"/>
      <c r="H12" s="27"/>
      <c r="I12" s="95"/>
      <c r="J12" s="100" t="s">
        <v>354</v>
      </c>
    </row>
    <row r="13" ht="76.5" spans="1:10">
      <c r="A13" s="15"/>
      <c r="B13" s="34"/>
      <c r="C13" s="17"/>
      <c r="D13" s="17"/>
      <c r="E13" s="17"/>
      <c r="F13" s="26"/>
      <c r="G13" s="27"/>
      <c r="H13" s="27"/>
      <c r="I13" s="95"/>
      <c r="J13" s="101" t="s">
        <v>355</v>
      </c>
    </row>
    <row r="14" ht="38.25" spans="1:10">
      <c r="A14" s="15"/>
      <c r="B14" s="34"/>
      <c r="C14" s="17"/>
      <c r="D14" s="17"/>
      <c r="E14" s="17"/>
      <c r="F14" s="26"/>
      <c r="G14" s="27"/>
      <c r="H14" s="27"/>
      <c r="I14" s="95"/>
      <c r="J14" s="97" t="s">
        <v>356</v>
      </c>
    </row>
    <row r="15" ht="150" customHeight="1" spans="1:10">
      <c r="A15" s="15"/>
      <c r="B15" s="34"/>
      <c r="C15" s="17"/>
      <c r="D15" s="17"/>
      <c r="E15" s="17"/>
      <c r="F15" s="26"/>
      <c r="G15" s="27"/>
      <c r="H15" s="27"/>
      <c r="I15" s="95"/>
      <c r="J15" s="97" t="s">
        <v>357</v>
      </c>
    </row>
    <row r="16" ht="76.5" spans="1:10">
      <c r="A16" s="15"/>
      <c r="B16" s="34"/>
      <c r="C16" s="17"/>
      <c r="D16" s="17"/>
      <c r="E16" s="17"/>
      <c r="F16" s="26"/>
      <c r="G16" s="27"/>
      <c r="H16" s="27"/>
      <c r="I16" s="95"/>
      <c r="J16" s="101" t="s">
        <v>358</v>
      </c>
    </row>
    <row r="17" ht="25.5" spans="1:10">
      <c r="A17" s="15"/>
      <c r="B17" s="34"/>
      <c r="C17" s="17"/>
      <c r="D17" s="17"/>
      <c r="E17" s="17"/>
      <c r="F17" s="26"/>
      <c r="G17" s="27"/>
      <c r="H17" s="27"/>
      <c r="I17" s="95"/>
      <c r="J17" s="102" t="s">
        <v>359</v>
      </c>
    </row>
    <row r="18" ht="140.25" spans="1:10">
      <c r="A18" s="15"/>
      <c r="B18" s="34"/>
      <c r="C18" s="17"/>
      <c r="D18" s="17"/>
      <c r="E18" s="17"/>
      <c r="F18" s="26"/>
      <c r="G18" s="27"/>
      <c r="H18" s="27"/>
      <c r="I18" s="95"/>
      <c r="J18" s="102" t="s">
        <v>360</v>
      </c>
    </row>
    <row r="19" ht="242.25" spans="1:10">
      <c r="A19" s="15"/>
      <c r="B19" s="34"/>
      <c r="C19" s="17"/>
      <c r="D19" s="17"/>
      <c r="E19" s="17"/>
      <c r="F19" s="26"/>
      <c r="G19" s="27"/>
      <c r="H19" s="27"/>
      <c r="I19" s="95"/>
      <c r="J19" s="102" t="s">
        <v>361</v>
      </c>
    </row>
    <row r="20" ht="216.75" spans="1:10">
      <c r="A20" s="15"/>
      <c r="B20" s="34"/>
      <c r="C20" s="17"/>
      <c r="D20" s="17"/>
      <c r="E20" s="17"/>
      <c r="F20" s="26"/>
      <c r="G20" s="27"/>
      <c r="H20" s="27"/>
      <c r="I20" s="95"/>
      <c r="J20" s="101" t="s">
        <v>362</v>
      </c>
    </row>
    <row r="21" ht="102" spans="1:10">
      <c r="A21" s="15"/>
      <c r="B21" s="34"/>
      <c r="C21" s="17"/>
      <c r="D21" s="17"/>
      <c r="E21" s="17"/>
      <c r="F21" s="26"/>
      <c r="G21" s="27"/>
      <c r="H21" s="27"/>
      <c r="I21" s="95"/>
      <c r="J21" s="101" t="s">
        <v>363</v>
      </c>
    </row>
    <row r="22" ht="248.25" customHeight="1" spans="1:10">
      <c r="A22" s="15"/>
      <c r="B22" s="34"/>
      <c r="C22" s="17"/>
      <c r="D22" s="17"/>
      <c r="E22" s="17"/>
      <c r="F22" s="26"/>
      <c r="G22" s="27"/>
      <c r="H22" s="27"/>
      <c r="I22" s="95"/>
      <c r="J22" s="98" t="s">
        <v>364</v>
      </c>
    </row>
    <row r="23" ht="38.25" spans="1:11">
      <c r="A23" s="15"/>
      <c r="B23" s="34"/>
      <c r="C23" s="17"/>
      <c r="D23" s="17"/>
      <c r="E23" s="17"/>
      <c r="F23" s="26"/>
      <c r="G23" s="27"/>
      <c r="H23" s="27"/>
      <c r="I23" s="95"/>
      <c r="J23" s="101" t="s">
        <v>365</v>
      </c>
      <c r="K23" s="7" t="s">
        <v>366</v>
      </c>
    </row>
    <row r="24" ht="114.75" spans="1:10">
      <c r="A24" s="15"/>
      <c r="B24" s="34"/>
      <c r="C24" s="17"/>
      <c r="D24" s="17"/>
      <c r="E24" s="17"/>
      <c r="F24" s="26"/>
      <c r="G24" s="27"/>
      <c r="H24" s="27"/>
      <c r="I24" s="95"/>
      <c r="J24" s="101" t="s">
        <v>367</v>
      </c>
    </row>
    <row r="25" ht="63.75" spans="1:10">
      <c r="A25" s="15"/>
      <c r="B25" s="34"/>
      <c r="C25" s="17"/>
      <c r="D25" s="17"/>
      <c r="E25" s="17"/>
      <c r="F25" s="26"/>
      <c r="G25" s="27"/>
      <c r="H25" s="27"/>
      <c r="I25" s="95"/>
      <c r="J25" s="103" t="s">
        <v>368</v>
      </c>
    </row>
    <row r="26" ht="63.75" spans="1:10">
      <c r="A26" s="15"/>
      <c r="B26" s="34"/>
      <c r="C26" s="17"/>
      <c r="D26" s="17"/>
      <c r="E26" s="17"/>
      <c r="F26" s="26"/>
      <c r="G26" s="27"/>
      <c r="H26" s="27"/>
      <c r="I26" s="95"/>
      <c r="J26" s="101" t="s">
        <v>369</v>
      </c>
    </row>
    <row r="27" ht="51" spans="1:10">
      <c r="A27" s="15"/>
      <c r="B27" s="34"/>
      <c r="C27" s="17"/>
      <c r="D27" s="17"/>
      <c r="E27" s="17"/>
      <c r="F27" s="26"/>
      <c r="G27" s="27"/>
      <c r="H27" s="27"/>
      <c r="I27" s="95"/>
      <c r="J27" s="103" t="s">
        <v>370</v>
      </c>
    </row>
    <row r="28" ht="178.5" spans="1:10">
      <c r="A28" s="15"/>
      <c r="B28" s="34"/>
      <c r="C28" s="17"/>
      <c r="D28" s="17"/>
      <c r="E28" s="17"/>
      <c r="F28" s="26"/>
      <c r="G28" s="27"/>
      <c r="H28" s="27"/>
      <c r="I28" s="95"/>
      <c r="J28" s="101" t="s">
        <v>371</v>
      </c>
    </row>
    <row r="29" ht="25.5" spans="1:10">
      <c r="A29" s="15"/>
      <c r="B29" s="34"/>
      <c r="C29" s="17"/>
      <c r="D29" s="17"/>
      <c r="E29" s="17"/>
      <c r="F29" s="26"/>
      <c r="G29" s="27"/>
      <c r="H29" s="27"/>
      <c r="I29" s="95"/>
      <c r="J29" s="103" t="s">
        <v>372</v>
      </c>
    </row>
    <row r="30" ht="76.5" spans="1:10">
      <c r="A30" s="15"/>
      <c r="B30" s="34"/>
      <c r="C30" s="17"/>
      <c r="D30" s="17"/>
      <c r="E30" s="17"/>
      <c r="F30" s="26"/>
      <c r="G30" s="27"/>
      <c r="H30" s="27"/>
      <c r="I30" s="95"/>
      <c r="J30" s="103" t="s">
        <v>373</v>
      </c>
    </row>
    <row r="31" ht="63.75" spans="1:10">
      <c r="A31" s="15"/>
      <c r="B31" s="34"/>
      <c r="C31" s="17"/>
      <c r="D31" s="17"/>
      <c r="E31" s="17"/>
      <c r="F31" s="26"/>
      <c r="G31" s="27"/>
      <c r="H31" s="27"/>
      <c r="I31" s="95"/>
      <c r="J31" s="103" t="s">
        <v>374</v>
      </c>
    </row>
    <row r="32" ht="25.5" spans="1:10">
      <c r="A32" s="15"/>
      <c r="B32" s="34"/>
      <c r="C32" s="17"/>
      <c r="D32" s="17"/>
      <c r="E32" s="17"/>
      <c r="F32" s="26"/>
      <c r="G32" s="27"/>
      <c r="H32" s="27"/>
      <c r="I32" s="95"/>
      <c r="J32" s="103" t="s">
        <v>375</v>
      </c>
    </row>
    <row r="33" ht="89.25" spans="1:10">
      <c r="A33" s="15"/>
      <c r="B33" s="34"/>
      <c r="C33" s="17"/>
      <c r="D33" s="17"/>
      <c r="E33" s="17"/>
      <c r="F33" s="26"/>
      <c r="G33" s="27"/>
      <c r="H33" s="27"/>
      <c r="I33" s="95"/>
      <c r="J33" s="101" t="s">
        <v>376</v>
      </c>
    </row>
    <row r="34" ht="76.5" spans="1:10">
      <c r="A34" s="15"/>
      <c r="B34" s="34"/>
      <c r="C34" s="17"/>
      <c r="D34" s="17"/>
      <c r="E34" s="17"/>
      <c r="F34" s="26"/>
      <c r="G34" s="27"/>
      <c r="H34" s="27"/>
      <c r="I34" s="95"/>
      <c r="J34" s="104" t="s">
        <v>377</v>
      </c>
    </row>
    <row r="35" ht="38.25" spans="1:10">
      <c r="A35" s="15"/>
      <c r="B35" s="34"/>
      <c r="C35" s="17"/>
      <c r="D35" s="17"/>
      <c r="E35" s="17"/>
      <c r="F35" s="26"/>
      <c r="G35" s="27"/>
      <c r="H35" s="27"/>
      <c r="I35" s="95"/>
      <c r="J35" s="105" t="s">
        <v>378</v>
      </c>
    </row>
    <row r="36" ht="51" spans="1:10">
      <c r="A36" s="15"/>
      <c r="B36" s="34"/>
      <c r="C36" s="17"/>
      <c r="D36" s="17"/>
      <c r="E36" s="17"/>
      <c r="F36" s="26"/>
      <c r="G36" s="27"/>
      <c r="H36" s="27"/>
      <c r="I36" s="95"/>
      <c r="J36" s="103" t="s">
        <v>379</v>
      </c>
    </row>
    <row r="37" ht="34.5" customHeight="1" spans="1:10">
      <c r="A37" s="15"/>
      <c r="B37" s="34"/>
      <c r="C37" s="17"/>
      <c r="D37" s="17"/>
      <c r="E37" s="17"/>
      <c r="F37" s="26"/>
      <c r="G37" s="27"/>
      <c r="H37" s="27"/>
      <c r="I37" s="95"/>
      <c r="J37" s="103" t="s">
        <v>380</v>
      </c>
    </row>
    <row r="38" ht="178.5" spans="1:10">
      <c r="A38" s="15"/>
      <c r="B38" s="34"/>
      <c r="C38" s="17"/>
      <c r="D38" s="17"/>
      <c r="E38" s="17"/>
      <c r="F38" s="26"/>
      <c r="G38" s="27"/>
      <c r="H38" s="27"/>
      <c r="I38" s="95"/>
      <c r="J38" s="103" t="s">
        <v>381</v>
      </c>
    </row>
    <row r="39" ht="76.5" spans="1:10">
      <c r="A39" s="15"/>
      <c r="B39" s="34"/>
      <c r="C39" s="17"/>
      <c r="D39" s="17"/>
      <c r="E39" s="17"/>
      <c r="F39" s="26"/>
      <c r="G39" s="27"/>
      <c r="H39" s="27"/>
      <c r="I39" s="95"/>
      <c r="J39" s="103" t="s">
        <v>382</v>
      </c>
    </row>
    <row r="40" ht="89.25" spans="1:10">
      <c r="A40" s="15"/>
      <c r="B40" s="34"/>
      <c r="C40" s="17"/>
      <c r="D40" s="17"/>
      <c r="E40" s="17"/>
      <c r="F40" s="26"/>
      <c r="G40" s="27"/>
      <c r="H40" s="27"/>
      <c r="I40" s="95"/>
      <c r="J40" s="103" t="s">
        <v>383</v>
      </c>
    </row>
    <row r="41" ht="51" spans="1:10">
      <c r="A41" s="15"/>
      <c r="B41" s="34"/>
      <c r="C41" s="17"/>
      <c r="D41" s="17"/>
      <c r="E41" s="17"/>
      <c r="F41" s="26"/>
      <c r="G41" s="27"/>
      <c r="H41" s="27"/>
      <c r="I41" s="95"/>
      <c r="J41" s="97" t="s">
        <v>384</v>
      </c>
    </row>
    <row r="42" ht="63.75" spans="1:10">
      <c r="A42" s="15"/>
      <c r="B42" s="34"/>
      <c r="C42" s="17"/>
      <c r="D42" s="17"/>
      <c r="E42" s="17"/>
      <c r="F42" s="26"/>
      <c r="G42" s="27"/>
      <c r="H42" s="27"/>
      <c r="I42" s="95"/>
      <c r="J42" s="106" t="s">
        <v>385</v>
      </c>
    </row>
    <row r="43" ht="12.75" spans="2:2">
      <c r="B43" s="18"/>
    </row>
    <row r="44" ht="12.75" spans="2:2">
      <c r="B44" s="18"/>
    </row>
    <row r="45" ht="12.75" spans="2:2">
      <c r="B45" s="18"/>
    </row>
    <row r="46" ht="12.75" spans="2:2">
      <c r="B46" s="18"/>
    </row>
    <row r="47" ht="12.75" spans="2:2">
      <c r="B47" s="18"/>
    </row>
    <row r="48" ht="12.75" spans="2:2">
      <c r="B48" s="18"/>
    </row>
    <row r="49" ht="12.75" spans="2:2">
      <c r="B49" s="18"/>
    </row>
    <row r="50" ht="12.75" spans="2:2">
      <c r="B50" s="18"/>
    </row>
    <row r="51" ht="12.75" spans="2:2">
      <c r="B51" s="18"/>
    </row>
    <row r="52" ht="12.75" spans="2:2">
      <c r="B52" s="18"/>
    </row>
    <row r="53" ht="12.75" spans="2:2">
      <c r="B53" s="18"/>
    </row>
    <row r="54" ht="12.75" spans="2:2">
      <c r="B54" s="18"/>
    </row>
    <row r="55" ht="12.75" spans="2:2">
      <c r="B55" s="18"/>
    </row>
    <row r="56" ht="12.75" spans="2:2">
      <c r="B56" s="18"/>
    </row>
    <row r="57" ht="12.75" spans="2:2">
      <c r="B57" s="18"/>
    </row>
    <row r="58" ht="12.75" spans="2:2">
      <c r="B58" s="18"/>
    </row>
    <row r="59" ht="12.75" spans="2:2">
      <c r="B59" s="18"/>
    </row>
    <row r="60" ht="12.75" spans="2:2">
      <c r="B60" s="18"/>
    </row>
    <row r="61" ht="12.75" spans="2:2">
      <c r="B61" s="18"/>
    </row>
    <row r="62" ht="12.75" spans="2:2">
      <c r="B62" s="18"/>
    </row>
    <row r="63" ht="12.75" spans="2:2">
      <c r="B63" s="18"/>
    </row>
    <row r="64" ht="12.75" spans="2:2">
      <c r="B64" s="18"/>
    </row>
    <row r="65" ht="12.75" spans="2:2">
      <c r="B65" s="18"/>
    </row>
    <row r="66" ht="12.75" spans="2:2">
      <c r="B66" s="18"/>
    </row>
    <row r="67" ht="12.75" spans="2:2">
      <c r="B67" s="18"/>
    </row>
    <row r="68" ht="12.75" spans="2:2">
      <c r="B68" s="18"/>
    </row>
    <row r="69" ht="12.75" spans="2:2">
      <c r="B69" s="18"/>
    </row>
  </sheetData>
  <mergeCells count="21">
    <mergeCell ref="A2:J2"/>
    <mergeCell ref="D3:E3"/>
    <mergeCell ref="A5:E5"/>
    <mergeCell ref="A6:E6"/>
    <mergeCell ref="A3:A4"/>
    <mergeCell ref="A7:A42"/>
    <mergeCell ref="B3:B4"/>
    <mergeCell ref="B7:B42"/>
    <mergeCell ref="C3:C4"/>
    <mergeCell ref="C7:C42"/>
    <mergeCell ref="D7:D42"/>
    <mergeCell ref="E7:E42"/>
    <mergeCell ref="F3:F4"/>
    <mergeCell ref="F7:F42"/>
    <mergeCell ref="G3:G4"/>
    <mergeCell ref="G7:G42"/>
    <mergeCell ref="H3:H4"/>
    <mergeCell ref="H7:H42"/>
    <mergeCell ref="I3:I4"/>
    <mergeCell ref="I7:I42"/>
    <mergeCell ref="J3:J4"/>
  </mergeCells>
  <pageMargins left="0.159722222222222" right="0.159722222222222" top="0.279861111111111" bottom="0.279861111111111" header="0.159722222222222" footer="0.159722222222222"/>
  <pageSetup paperSize="9" scale="67" fitToHeight="0" orientation="landscape" horizontalDpi="600" verticalDpi="600"/>
  <headerFooter/>
  <rowBreaks count="5" manualBreakCount="5">
    <brk id="9" max="9" man="1"/>
    <brk id="11" max="9" man="1"/>
    <brk id="18" max="9" man="1"/>
    <brk id="26" max="9" man="1"/>
    <brk id="34" max="9"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view="pageBreakPreview" zoomScale="99" zoomScaleNormal="100" workbookViewId="0">
      <selection activeCell="A8" sqref="A8"/>
    </sheetView>
  </sheetViews>
  <sheetFormatPr defaultColWidth="9.13333333333333" defaultRowHeight="12.75"/>
  <cols>
    <col min="1" max="1" width="7.73333333333333" style="61" customWidth="1"/>
    <col min="2" max="2" width="30.7333333333333" style="61" customWidth="1"/>
    <col min="3" max="3" width="12.7333333333333" style="61" customWidth="1"/>
    <col min="4" max="5" width="6.73333333333333" style="61" customWidth="1"/>
    <col min="6" max="9" width="12.7333333333333" style="61" customWidth="1"/>
    <col min="10" max="10" width="152.733333333333" style="61" customWidth="1"/>
    <col min="11" max="16384" width="9.13333333333333" style="61"/>
  </cols>
  <sheetData>
    <row r="1" s="7" customFormat="1" ht="48" customHeight="1" spans="1:11">
      <c r="A1" s="3"/>
      <c r="B1" s="2"/>
      <c r="C1" s="2"/>
      <c r="D1" s="2"/>
      <c r="E1" s="2"/>
      <c r="F1" s="4"/>
      <c r="G1" s="5"/>
      <c r="H1" s="5"/>
      <c r="J1" s="28" t="s">
        <v>386</v>
      </c>
      <c r="K1" s="8"/>
    </row>
    <row r="2" ht="61" customHeight="1" spans="1:10">
      <c r="A2" s="62" t="s">
        <v>387</v>
      </c>
      <c r="B2" s="62"/>
      <c r="C2" s="62"/>
      <c r="D2" s="62"/>
      <c r="E2" s="62"/>
      <c r="F2" s="62"/>
      <c r="G2" s="62"/>
      <c r="H2" s="62"/>
      <c r="I2" s="62"/>
      <c r="J2" s="62"/>
    </row>
    <row r="3" ht="63.95" customHeight="1" spans="1:10">
      <c r="A3" s="63" t="s">
        <v>388</v>
      </c>
      <c r="B3" s="64" t="s">
        <v>389</v>
      </c>
      <c r="C3" s="65" t="s">
        <v>4</v>
      </c>
      <c r="D3" s="66" t="s">
        <v>390</v>
      </c>
      <c r="E3" s="66"/>
      <c r="F3" s="78" t="s">
        <v>340</v>
      </c>
      <c r="G3" s="78" t="s">
        <v>341</v>
      </c>
      <c r="H3" s="78" t="s">
        <v>342</v>
      </c>
      <c r="I3" s="78" t="s">
        <v>11</v>
      </c>
      <c r="J3" s="83" t="s">
        <v>12</v>
      </c>
    </row>
    <row r="4" ht="27" customHeight="1" spans="1:10">
      <c r="A4" s="67" t="s">
        <v>391</v>
      </c>
      <c r="B4" s="68"/>
      <c r="C4" s="65"/>
      <c r="D4" s="65" t="s">
        <v>13</v>
      </c>
      <c r="E4" s="65" t="s">
        <v>14</v>
      </c>
      <c r="F4" s="78"/>
      <c r="G4" s="78"/>
      <c r="H4" s="78"/>
      <c r="I4" s="78"/>
      <c r="J4" s="84"/>
    </row>
    <row r="5" ht="29.1" customHeight="1" spans="1:10">
      <c r="A5" s="69" t="s">
        <v>392</v>
      </c>
      <c r="B5" s="70" t="s">
        <v>393</v>
      </c>
      <c r="C5" s="71"/>
      <c r="D5" s="71"/>
      <c r="E5" s="79"/>
      <c r="F5" s="80"/>
      <c r="G5" s="80">
        <f>G6+G9</f>
        <v>38667.4</v>
      </c>
      <c r="H5" s="80">
        <f>H6+H9</f>
        <v>44772.5</v>
      </c>
      <c r="I5" s="80">
        <f>I6+I9</f>
        <v>45111.7</v>
      </c>
      <c r="J5" s="85"/>
    </row>
    <row r="6" ht="34.5" customHeight="1" spans="1:10">
      <c r="A6" s="72" t="s">
        <v>394</v>
      </c>
      <c r="B6" s="73" t="s">
        <v>395</v>
      </c>
      <c r="C6" s="74"/>
      <c r="D6" s="74"/>
      <c r="E6" s="81"/>
      <c r="F6" s="80"/>
      <c r="G6" s="80">
        <f>SUM(G7:G8)</f>
        <v>23945.2</v>
      </c>
      <c r="H6" s="80">
        <f t="shared" ref="H6:I6" si="0">SUM(H7:H8)</f>
        <v>23965.3</v>
      </c>
      <c r="I6" s="80">
        <f t="shared" si="0"/>
        <v>23979.4</v>
      </c>
      <c r="J6" s="85" t="s">
        <v>396</v>
      </c>
    </row>
    <row r="7" ht="185.25" customHeight="1" spans="1:10">
      <c r="A7" s="75" t="s">
        <v>273</v>
      </c>
      <c r="B7" s="76" t="s">
        <v>397</v>
      </c>
      <c r="C7" s="77" t="s">
        <v>21</v>
      </c>
      <c r="D7" s="77" t="s">
        <v>28</v>
      </c>
      <c r="E7" s="77" t="s">
        <v>29</v>
      </c>
      <c r="F7" s="82">
        <f>SUM(G7:H7)</f>
        <v>47910.5</v>
      </c>
      <c r="G7" s="82">
        <v>23945.2</v>
      </c>
      <c r="H7" s="82">
        <v>23965.3</v>
      </c>
      <c r="I7" s="82"/>
      <c r="J7" s="34" t="s">
        <v>398</v>
      </c>
    </row>
    <row r="8" ht="195.4" customHeight="1" spans="1:10">
      <c r="A8" s="75" t="s">
        <v>276</v>
      </c>
      <c r="B8" s="76" t="s">
        <v>399</v>
      </c>
      <c r="C8" s="77" t="s">
        <v>21</v>
      </c>
      <c r="D8" s="77" t="s">
        <v>51</v>
      </c>
      <c r="E8" s="77" t="s">
        <v>52</v>
      </c>
      <c r="F8" s="82"/>
      <c r="G8" s="82"/>
      <c r="H8" s="82"/>
      <c r="I8" s="82">
        <v>23979.4</v>
      </c>
      <c r="J8" s="86" t="s">
        <v>400</v>
      </c>
    </row>
    <row r="9" ht="64.5" customHeight="1" spans="1:10">
      <c r="A9" s="72" t="s">
        <v>401</v>
      </c>
      <c r="B9" s="70" t="s">
        <v>402</v>
      </c>
      <c r="C9" s="71"/>
      <c r="D9" s="71"/>
      <c r="E9" s="79"/>
      <c r="F9" s="80"/>
      <c r="G9" s="80">
        <f>G10</f>
        <v>14722.2</v>
      </c>
      <c r="H9" s="80">
        <f>H10</f>
        <v>20807.2</v>
      </c>
      <c r="I9" s="80">
        <f>I10</f>
        <v>21132.3</v>
      </c>
      <c r="J9" s="85" t="s">
        <v>403</v>
      </c>
    </row>
    <row r="10" ht="105.75" customHeight="1" spans="1:10">
      <c r="A10" s="75" t="s">
        <v>404</v>
      </c>
      <c r="B10" s="76" t="s">
        <v>405</v>
      </c>
      <c r="C10" s="77" t="s">
        <v>21</v>
      </c>
      <c r="D10" s="77" t="s">
        <v>225</v>
      </c>
      <c r="E10" s="77" t="s">
        <v>226</v>
      </c>
      <c r="F10" s="82">
        <f>SUM(G10:I10)</f>
        <v>56661.7</v>
      </c>
      <c r="G10" s="82">
        <v>14722.2</v>
      </c>
      <c r="H10" s="82">
        <v>20807.2</v>
      </c>
      <c r="I10" s="82">
        <v>21132.3</v>
      </c>
      <c r="J10" s="87" t="s">
        <v>406</v>
      </c>
    </row>
  </sheetData>
  <mergeCells count="12">
    <mergeCell ref="A2:J2"/>
    <mergeCell ref="D3:E3"/>
    <mergeCell ref="B5:E5"/>
    <mergeCell ref="B6:E6"/>
    <mergeCell ref="B9:E9"/>
    <mergeCell ref="B3:B4"/>
    <mergeCell ref="C3:C4"/>
    <mergeCell ref="F3:F4"/>
    <mergeCell ref="G3:G4"/>
    <mergeCell ref="H3:H4"/>
    <mergeCell ref="I3:I4"/>
    <mergeCell ref="J3:J4"/>
  </mergeCells>
  <pageMargins left="0.275" right="0.275" top="0.275" bottom="0.275" header="0.156944444444444" footer="0.118055555555556"/>
  <pageSetup paperSize="9" scale="56" fitToHeight="0"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view="pageBreakPreview" zoomScaleNormal="100" workbookViewId="0">
      <selection activeCell="A1" sqref="A1"/>
    </sheetView>
  </sheetViews>
  <sheetFormatPr defaultColWidth="12.8666666666667" defaultRowHeight="12.75" outlineLevelRow="7"/>
  <cols>
    <col min="1" max="1" width="7.73333333333333" style="36" customWidth="1"/>
    <col min="2" max="2" width="30.7333333333333" style="37" customWidth="1"/>
    <col min="3" max="3" width="12.7333333333333" style="2" customWidth="1"/>
    <col min="4" max="5" width="6.73333333333333" style="2" customWidth="1"/>
    <col min="6" max="9" width="12.7333333333333" style="38" customWidth="1"/>
    <col min="10" max="10" width="152.733333333333" style="5" customWidth="1"/>
    <col min="11" max="11" width="15.6" style="7" customWidth="1"/>
    <col min="12" max="16384" width="12.8666666666667" style="7"/>
  </cols>
  <sheetData>
    <row r="1" s="7" customFormat="1" ht="48" customHeight="1" spans="1:11">
      <c r="A1" s="3"/>
      <c r="B1" s="2"/>
      <c r="C1" s="2"/>
      <c r="D1" s="2"/>
      <c r="E1" s="2"/>
      <c r="F1" s="4"/>
      <c r="G1" s="5"/>
      <c r="H1" s="5"/>
      <c r="J1" s="28" t="s">
        <v>407</v>
      </c>
      <c r="K1" s="8"/>
    </row>
    <row r="2" ht="63" customHeight="1" spans="1:10">
      <c r="A2" s="39" t="s">
        <v>408</v>
      </c>
      <c r="B2" s="39"/>
      <c r="C2" s="39"/>
      <c r="D2" s="39"/>
      <c r="E2" s="39"/>
      <c r="F2" s="39"/>
      <c r="G2" s="39"/>
      <c r="H2" s="39"/>
      <c r="I2" s="39"/>
      <c r="J2" s="39"/>
    </row>
    <row r="3" ht="51" customHeight="1" spans="1:10">
      <c r="A3" s="40" t="s">
        <v>2</v>
      </c>
      <c r="B3" s="41" t="s">
        <v>3</v>
      </c>
      <c r="C3" s="41" t="s">
        <v>4</v>
      </c>
      <c r="D3" s="41" t="s">
        <v>5</v>
      </c>
      <c r="E3" s="41"/>
      <c r="F3" s="50" t="s">
        <v>6</v>
      </c>
      <c r="G3" s="50" t="s">
        <v>9</v>
      </c>
      <c r="H3" s="50" t="s">
        <v>10</v>
      </c>
      <c r="I3" s="50" t="s">
        <v>11</v>
      </c>
      <c r="J3" s="57" t="s">
        <v>12</v>
      </c>
    </row>
    <row r="4" ht="33" customHeight="1" spans="1:10">
      <c r="A4" s="42"/>
      <c r="B4" s="43"/>
      <c r="C4" s="43"/>
      <c r="D4" s="43" t="s">
        <v>13</v>
      </c>
      <c r="E4" s="43" t="s">
        <v>14</v>
      </c>
      <c r="F4" s="51"/>
      <c r="G4" s="51"/>
      <c r="H4" s="51"/>
      <c r="I4" s="51"/>
      <c r="J4" s="58"/>
    </row>
    <row r="5" ht="27.75" customHeight="1" spans="1:10">
      <c r="A5" s="44" t="s">
        <v>409</v>
      </c>
      <c r="B5" s="45"/>
      <c r="C5" s="45"/>
      <c r="D5" s="45"/>
      <c r="E5" s="52"/>
      <c r="F5" s="53"/>
      <c r="G5" s="54"/>
      <c r="H5" s="55"/>
      <c r="I5" s="54"/>
      <c r="J5" s="59"/>
    </row>
    <row r="6" ht="39.75" customHeight="1" spans="1:10">
      <c r="A6" s="46" t="s">
        <v>410</v>
      </c>
      <c r="B6" s="46"/>
      <c r="C6" s="46"/>
      <c r="D6" s="46"/>
      <c r="E6" s="46"/>
      <c r="F6" s="53"/>
      <c r="G6" s="53">
        <f>G7</f>
        <v>17104.6</v>
      </c>
      <c r="H6" s="53">
        <f t="shared" ref="H6:I6" si="0">H7</f>
        <v>17104.7</v>
      </c>
      <c r="I6" s="53">
        <f t="shared" si="0"/>
        <v>17554</v>
      </c>
      <c r="J6" s="59"/>
    </row>
    <row r="7" ht="17.25" customHeight="1" spans="1:11">
      <c r="A7" s="46" t="s">
        <v>411</v>
      </c>
      <c r="B7" s="46"/>
      <c r="C7" s="46"/>
      <c r="D7" s="46"/>
      <c r="E7" s="46"/>
      <c r="F7" s="53"/>
      <c r="G7" s="24">
        <f>SUM(G8:G8)</f>
        <v>17104.6</v>
      </c>
      <c r="H7" s="25">
        <f>SUM(H8:H8)</f>
        <v>17104.7</v>
      </c>
      <c r="I7" s="24">
        <f>SUM(I8:I8)</f>
        <v>17554</v>
      </c>
      <c r="J7" s="46" t="s">
        <v>412</v>
      </c>
      <c r="K7" s="60"/>
    </row>
    <row r="8" ht="245.1" customHeight="1" spans="1:10">
      <c r="A8" s="47"/>
      <c r="B8" s="48" t="s">
        <v>413</v>
      </c>
      <c r="C8" s="49" t="s">
        <v>21</v>
      </c>
      <c r="D8" s="49" t="s">
        <v>225</v>
      </c>
      <c r="E8" s="49" t="s">
        <v>226</v>
      </c>
      <c r="F8" s="51"/>
      <c r="G8" s="56">
        <v>17104.6</v>
      </c>
      <c r="H8" s="56">
        <v>17104.7</v>
      </c>
      <c r="I8" s="56">
        <v>17554</v>
      </c>
      <c r="J8" s="34" t="s">
        <v>414</v>
      </c>
    </row>
  </sheetData>
  <mergeCells count="13">
    <mergeCell ref="A2:J2"/>
    <mergeCell ref="D3:E3"/>
    <mergeCell ref="A5:E5"/>
    <mergeCell ref="A6:E6"/>
    <mergeCell ref="A7:E7"/>
    <mergeCell ref="A3:A4"/>
    <mergeCell ref="B3:B4"/>
    <mergeCell ref="C3:C4"/>
    <mergeCell ref="F3:F4"/>
    <mergeCell ref="G3:G4"/>
    <mergeCell ref="H3:H4"/>
    <mergeCell ref="I3:I4"/>
    <mergeCell ref="J3:J4"/>
  </mergeCells>
  <pageMargins left="0.25" right="0.25" top="0.75" bottom="0.75" header="0.3" footer="0.3"/>
  <pageSetup paperSize="9" scale="56"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38"/>
  <sheetViews>
    <sheetView view="pageBreakPreview" zoomScale="115" zoomScaleNormal="100" workbookViewId="0">
      <selection activeCell="A1" sqref="A1"/>
    </sheetView>
  </sheetViews>
  <sheetFormatPr defaultColWidth="12.8666666666667" defaultRowHeight="24.95" customHeight="1"/>
  <cols>
    <col min="1" max="1" width="7.4" style="3" customWidth="1"/>
    <col min="2" max="2" width="30.6" style="2" customWidth="1"/>
    <col min="3" max="3" width="12.8666666666667" style="2" customWidth="1"/>
    <col min="4" max="4" width="5.73333333333333" style="2" customWidth="1"/>
    <col min="5" max="5" width="6.13333333333333" style="2" customWidth="1"/>
    <col min="6" max="6" width="13.1333333333333" style="4" customWidth="1"/>
    <col min="7" max="7" width="14.4" style="5" customWidth="1"/>
    <col min="8" max="9" width="14.2666666666667" style="5" customWidth="1"/>
    <col min="10" max="10" width="111.266666666667" style="6" customWidth="1"/>
    <col min="11" max="11" width="12.1333333333333" style="7" customWidth="1"/>
    <col min="12" max="12" width="12.8666666666667" style="8" customWidth="1"/>
    <col min="13" max="14" width="12.8666666666667" style="7" customWidth="1"/>
    <col min="15" max="15" width="15.7333333333333" style="7" customWidth="1"/>
    <col min="16" max="16" width="9" style="7" customWidth="1"/>
    <col min="17" max="17" width="11.1333333333333" style="7" customWidth="1"/>
    <col min="18" max="18" width="9.13333333333333" style="7" customWidth="1"/>
    <col min="19" max="19" width="14.6" style="7" customWidth="1"/>
    <col min="20" max="20" width="11.2666666666667" style="7" customWidth="1"/>
    <col min="21" max="21" width="8.4" style="7" customWidth="1"/>
    <col min="22" max="22" width="4.4" style="7" customWidth="1"/>
    <col min="23" max="23" width="10" style="7" customWidth="1"/>
    <col min="24" max="24" width="12.7333333333333" style="7" customWidth="1"/>
    <col min="25" max="25" width="4.4" style="7" customWidth="1"/>
    <col min="26" max="26" width="16.4" style="7" customWidth="1"/>
    <col min="27" max="41" width="12.8666666666667" style="7" customWidth="1"/>
    <col min="42" max="42" width="42.7333333333333" style="7" customWidth="1"/>
    <col min="43" max="16384" width="12.8666666666667" style="7"/>
  </cols>
  <sheetData>
    <row r="1" ht="48" customHeight="1" spans="10:10">
      <c r="J1" s="28" t="s">
        <v>415</v>
      </c>
    </row>
    <row r="2" ht="61" customHeight="1" spans="1:10">
      <c r="A2" s="9" t="s">
        <v>337</v>
      </c>
      <c r="B2" s="9"/>
      <c r="C2" s="9"/>
      <c r="D2" s="9"/>
      <c r="E2" s="9"/>
      <c r="F2" s="9"/>
      <c r="G2" s="9"/>
      <c r="H2" s="9"/>
      <c r="I2" s="9"/>
      <c r="J2" s="9"/>
    </row>
    <row r="3" ht="51" customHeight="1" spans="1:10">
      <c r="A3" s="10" t="s">
        <v>2</v>
      </c>
      <c r="B3" s="11" t="s">
        <v>338</v>
      </c>
      <c r="C3" s="11" t="s">
        <v>4</v>
      </c>
      <c r="D3" s="11" t="s">
        <v>339</v>
      </c>
      <c r="E3" s="11"/>
      <c r="F3" s="19" t="s">
        <v>340</v>
      </c>
      <c r="G3" s="19" t="s">
        <v>341</v>
      </c>
      <c r="H3" s="19" t="s">
        <v>342</v>
      </c>
      <c r="I3" s="19" t="s">
        <v>343</v>
      </c>
      <c r="J3" s="29" t="s">
        <v>344</v>
      </c>
    </row>
    <row r="4" ht="29.25" customHeight="1" spans="1:10">
      <c r="A4" s="12"/>
      <c r="B4" s="13"/>
      <c r="C4" s="13"/>
      <c r="D4" s="13" t="s">
        <v>13</v>
      </c>
      <c r="E4" s="13" t="s">
        <v>14</v>
      </c>
      <c r="F4" s="20"/>
      <c r="G4" s="20"/>
      <c r="H4" s="20"/>
      <c r="I4" s="20"/>
      <c r="J4" s="30"/>
    </row>
    <row r="5" s="1" customFormat="1" ht="38.25" customHeight="1" spans="1:18">
      <c r="A5" s="14" t="s">
        <v>345</v>
      </c>
      <c r="B5" s="14"/>
      <c r="C5" s="14"/>
      <c r="D5" s="14"/>
      <c r="E5" s="14"/>
      <c r="F5" s="21"/>
      <c r="G5" s="22"/>
      <c r="H5" s="22"/>
      <c r="I5" s="22"/>
      <c r="J5" s="31"/>
      <c r="L5" s="32"/>
      <c r="R5" s="35"/>
    </row>
    <row r="6" s="1" customFormat="1" ht="36" customHeight="1" spans="1:18">
      <c r="A6" s="14" t="s">
        <v>346</v>
      </c>
      <c r="B6" s="14"/>
      <c r="C6" s="14"/>
      <c r="D6" s="14"/>
      <c r="E6" s="14"/>
      <c r="F6" s="23"/>
      <c r="G6" s="24">
        <f>G7</f>
        <v>150000</v>
      </c>
      <c r="H6" s="25">
        <f t="shared" ref="H6:I6" si="0">H7</f>
        <v>0</v>
      </c>
      <c r="I6" s="24">
        <f t="shared" si="0"/>
        <v>0</v>
      </c>
      <c r="J6" s="14" t="s">
        <v>416</v>
      </c>
      <c r="L6" s="33"/>
      <c r="M6" s="33"/>
      <c r="N6" s="33"/>
      <c r="R6" s="35"/>
    </row>
    <row r="7" ht="148.5" customHeight="1" spans="1:10">
      <c r="A7" s="15" t="s">
        <v>267</v>
      </c>
      <c r="B7" s="16" t="s">
        <v>417</v>
      </c>
      <c r="C7" s="17" t="s">
        <v>21</v>
      </c>
      <c r="D7" s="17" t="s">
        <v>225</v>
      </c>
      <c r="E7" s="17" t="s">
        <v>23</v>
      </c>
      <c r="F7" s="23"/>
      <c r="G7" s="26">
        <v>150000</v>
      </c>
      <c r="H7" s="27"/>
      <c r="I7" s="27"/>
      <c r="J7" s="34" t="s">
        <v>418</v>
      </c>
    </row>
    <row r="8" ht="162.75" customHeight="1" spans="2:10">
      <c r="B8" s="18"/>
      <c r="J8" s="7"/>
    </row>
    <row r="9" ht="12.75" spans="2:2">
      <c r="B9" s="18"/>
    </row>
    <row r="10" ht="12.75" spans="2:2">
      <c r="B10" s="18"/>
    </row>
    <row r="11" ht="12.75" spans="2:2">
      <c r="B11" s="18"/>
    </row>
    <row r="12" ht="12.75" spans="2:2">
      <c r="B12" s="18"/>
    </row>
    <row r="13" ht="12.75" spans="2:2">
      <c r="B13" s="18"/>
    </row>
    <row r="14" s="2" customFormat="1" ht="12.75" spans="1:42">
      <c r="A14" s="3"/>
      <c r="B14" s="18"/>
      <c r="F14" s="4"/>
      <c r="G14" s="5"/>
      <c r="H14" s="5"/>
      <c r="I14" s="5"/>
      <c r="J14" s="6"/>
      <c r="K14" s="7"/>
      <c r="L14" s="8"/>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2" customFormat="1" ht="12.75" spans="1:42">
      <c r="A15" s="3"/>
      <c r="B15" s="18"/>
      <c r="F15" s="4"/>
      <c r="G15" s="5"/>
      <c r="H15" s="5"/>
      <c r="I15" s="5"/>
      <c r="J15" s="6"/>
      <c r="K15" s="7"/>
      <c r="L15" s="8"/>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2" customFormat="1" ht="12.75" spans="1:42">
      <c r="A16" s="3"/>
      <c r="B16" s="18"/>
      <c r="F16" s="4"/>
      <c r="G16" s="5"/>
      <c r="H16" s="5"/>
      <c r="I16" s="5"/>
      <c r="J16" s="6"/>
      <c r="K16" s="7"/>
      <c r="L16" s="8"/>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2" customFormat="1" ht="12.75" spans="1:42">
      <c r="A17" s="3"/>
      <c r="B17" s="18"/>
      <c r="F17" s="4"/>
      <c r="G17" s="5"/>
      <c r="H17" s="5"/>
      <c r="I17" s="5"/>
      <c r="J17" s="6"/>
      <c r="K17" s="7"/>
      <c r="L17" s="8"/>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2" customFormat="1" ht="12.75" spans="1:42">
      <c r="A18" s="3"/>
      <c r="B18" s="18"/>
      <c r="F18" s="4"/>
      <c r="G18" s="5"/>
      <c r="H18" s="5"/>
      <c r="I18" s="5"/>
      <c r="J18" s="6"/>
      <c r="K18" s="7"/>
      <c r="L18" s="8"/>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2" customFormat="1" ht="12.75" spans="1:42">
      <c r="A19" s="3"/>
      <c r="B19" s="18"/>
      <c r="F19" s="4"/>
      <c r="G19" s="5"/>
      <c r="H19" s="5"/>
      <c r="I19" s="5"/>
      <c r="J19" s="6"/>
      <c r="K19" s="7"/>
      <c r="L19" s="8"/>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2" customFormat="1" ht="12.75" spans="1:42">
      <c r="A20" s="3"/>
      <c r="B20" s="18"/>
      <c r="F20" s="4"/>
      <c r="G20" s="5"/>
      <c r="H20" s="5"/>
      <c r="I20" s="5"/>
      <c r="J20" s="6"/>
      <c r="K20" s="7"/>
      <c r="L20" s="8"/>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row>
    <row r="21" s="2" customFormat="1" ht="12.75" spans="1:42">
      <c r="A21" s="3"/>
      <c r="B21" s="18"/>
      <c r="F21" s="4"/>
      <c r="G21" s="5"/>
      <c r="H21" s="5"/>
      <c r="I21" s="5"/>
      <c r="J21" s="6"/>
      <c r="K21" s="7"/>
      <c r="L21" s="8"/>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row>
    <row r="22" s="2" customFormat="1" ht="12.75" spans="1:42">
      <c r="A22" s="3"/>
      <c r="B22" s="18"/>
      <c r="F22" s="4"/>
      <c r="G22" s="5"/>
      <c r="H22" s="5"/>
      <c r="I22" s="5"/>
      <c r="J22" s="6"/>
      <c r="K22" s="7"/>
      <c r="L22" s="8"/>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row>
    <row r="23" s="2" customFormat="1" ht="12.75" spans="1:42">
      <c r="A23" s="3"/>
      <c r="B23" s="18"/>
      <c r="F23" s="4"/>
      <c r="G23" s="5"/>
      <c r="H23" s="5"/>
      <c r="I23" s="5"/>
      <c r="J23" s="6"/>
      <c r="K23" s="7"/>
      <c r="L23" s="8"/>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2" customFormat="1" ht="12.75" spans="1:42">
      <c r="A24" s="3"/>
      <c r="B24" s="18"/>
      <c r="F24" s="4"/>
      <c r="G24" s="5"/>
      <c r="H24" s="5"/>
      <c r="I24" s="5"/>
      <c r="J24" s="6"/>
      <c r="K24" s="7"/>
      <c r="L24" s="8"/>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2" customFormat="1" ht="12.75" spans="1:42">
      <c r="A25" s="3"/>
      <c r="B25" s="18"/>
      <c r="F25" s="4"/>
      <c r="G25" s="5"/>
      <c r="H25" s="5"/>
      <c r="I25" s="5"/>
      <c r="J25" s="6"/>
      <c r="K25" s="7"/>
      <c r="L25" s="8"/>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2" customFormat="1" ht="12.75" spans="1:42">
      <c r="A26" s="3"/>
      <c r="B26" s="18"/>
      <c r="F26" s="4"/>
      <c r="G26" s="5"/>
      <c r="H26" s="5"/>
      <c r="I26" s="5"/>
      <c r="J26" s="6"/>
      <c r="K26" s="7"/>
      <c r="L26" s="8"/>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2" customFormat="1" ht="12.75" spans="1:42">
      <c r="A27" s="3"/>
      <c r="B27" s="18"/>
      <c r="F27" s="4"/>
      <c r="G27" s="5"/>
      <c r="H27" s="5"/>
      <c r="I27" s="5"/>
      <c r="J27" s="6"/>
      <c r="K27" s="7"/>
      <c r="L27" s="8"/>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2" customFormat="1" ht="12.75" spans="1:42">
      <c r="A28" s="3"/>
      <c r="B28" s="18"/>
      <c r="F28" s="4"/>
      <c r="G28" s="5"/>
      <c r="H28" s="5"/>
      <c r="I28" s="5"/>
      <c r="J28" s="6"/>
      <c r="K28" s="7"/>
      <c r="L28" s="8"/>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2" customFormat="1" ht="12.75" spans="1:42">
      <c r="A29" s="3"/>
      <c r="B29" s="18"/>
      <c r="F29" s="4"/>
      <c r="G29" s="5"/>
      <c r="H29" s="5"/>
      <c r="I29" s="5"/>
      <c r="J29" s="6"/>
      <c r="K29" s="7"/>
      <c r="L29" s="8"/>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2" customFormat="1" ht="12.75" spans="1:42">
      <c r="A30" s="3"/>
      <c r="B30" s="18"/>
      <c r="F30" s="4"/>
      <c r="G30" s="5"/>
      <c r="H30" s="5"/>
      <c r="I30" s="5"/>
      <c r="J30" s="6"/>
      <c r="K30" s="7"/>
      <c r="L30" s="8"/>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2" customFormat="1" ht="12.75" spans="1:42">
      <c r="A31" s="3"/>
      <c r="B31" s="18"/>
      <c r="F31" s="4"/>
      <c r="G31" s="5"/>
      <c r="H31" s="5"/>
      <c r="I31" s="5"/>
      <c r="J31" s="6"/>
      <c r="K31" s="7"/>
      <c r="L31" s="8"/>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row>
    <row r="32" s="2" customFormat="1" ht="12.75" spans="1:42">
      <c r="A32" s="3"/>
      <c r="B32" s="18"/>
      <c r="F32" s="4"/>
      <c r="G32" s="5"/>
      <c r="H32" s="5"/>
      <c r="I32" s="5"/>
      <c r="J32" s="6"/>
      <c r="K32" s="7"/>
      <c r="L32" s="8"/>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row>
    <row r="33" s="2" customFormat="1" ht="12.75" spans="1:42">
      <c r="A33" s="3"/>
      <c r="B33" s="18"/>
      <c r="F33" s="4"/>
      <c r="G33" s="5"/>
      <c r="H33" s="5"/>
      <c r="I33" s="5"/>
      <c r="J33" s="6"/>
      <c r="K33" s="7"/>
      <c r="L33" s="8"/>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row>
    <row r="34" s="2" customFormat="1" ht="12.75" spans="1:42">
      <c r="A34" s="3"/>
      <c r="B34" s="18"/>
      <c r="F34" s="4"/>
      <c r="G34" s="5"/>
      <c r="H34" s="5"/>
      <c r="I34" s="5"/>
      <c r="J34" s="6"/>
      <c r="K34" s="7"/>
      <c r="L34" s="8"/>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row>
    <row r="35" s="2" customFormat="1" ht="12.75" spans="1:42">
      <c r="A35" s="3"/>
      <c r="B35" s="18"/>
      <c r="F35" s="4"/>
      <c r="G35" s="5"/>
      <c r="H35" s="5"/>
      <c r="I35" s="5"/>
      <c r="J35" s="6"/>
      <c r="K35" s="7"/>
      <c r="L35" s="8"/>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row>
    <row r="36" s="2" customFormat="1" ht="12.75" spans="1:42">
      <c r="A36" s="3"/>
      <c r="B36" s="18"/>
      <c r="F36" s="4"/>
      <c r="G36" s="5"/>
      <c r="H36" s="5"/>
      <c r="I36" s="5"/>
      <c r="J36" s="6"/>
      <c r="K36" s="7"/>
      <c r="L36" s="8"/>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row>
    <row r="37" s="2" customFormat="1" ht="12.75" spans="1:42">
      <c r="A37" s="3"/>
      <c r="B37" s="18"/>
      <c r="F37" s="4"/>
      <c r="G37" s="5"/>
      <c r="H37" s="5"/>
      <c r="I37" s="5"/>
      <c r="J37" s="6"/>
      <c r="K37" s="7"/>
      <c r="L37" s="8"/>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row>
    <row r="38" s="2" customFormat="1" ht="12.75" spans="1:42">
      <c r="A38" s="3"/>
      <c r="B38" s="18"/>
      <c r="F38" s="4"/>
      <c r="G38" s="5"/>
      <c r="H38" s="5"/>
      <c r="I38" s="5"/>
      <c r="J38" s="6"/>
      <c r="K38" s="7"/>
      <c r="L38" s="8"/>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row>
  </sheetData>
  <mergeCells count="12">
    <mergeCell ref="A2:J2"/>
    <mergeCell ref="D3:E3"/>
    <mergeCell ref="A5:E5"/>
    <mergeCell ref="A6:E6"/>
    <mergeCell ref="A3:A4"/>
    <mergeCell ref="B3:B4"/>
    <mergeCell ref="C3:C4"/>
    <mergeCell ref="F3:F4"/>
    <mergeCell ref="G3:G4"/>
    <mergeCell ref="H3:H4"/>
    <mergeCell ref="I3:I4"/>
    <mergeCell ref="J3:J4"/>
  </mergeCells>
  <pageMargins left="0.318897637795276" right="0.161417322834646" top="0.279527559055118" bottom="0.279527559055118" header="0.119444444444444" footer="0.159722222222222"/>
  <pageSetup paperSize="9" scale="63" fitToHeight="0" orientation="landscape"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Р7-Офис/2025.3.1.923</Application>
  <HeadingPairs>
    <vt:vector size="2" baseType="variant">
      <vt:variant>
        <vt:lpstr>工作表</vt:lpstr>
      </vt:variant>
      <vt:variant>
        <vt:i4>6</vt:i4>
      </vt:variant>
    </vt:vector>
  </HeadingPairs>
  <TitlesOfParts>
    <vt:vector size="6" baseType="lpstr">
      <vt:lpstr>+Перечень на 2026_рег</vt:lpstr>
      <vt:lpstr>+Перечень на 2026_ГВЛ</vt:lpstr>
      <vt:lpstr>+Перечень на 2026_тематика</vt:lpstr>
      <vt:lpstr>+Перечень на 2026_ЭГП</vt:lpstr>
      <vt:lpstr>+Перечень на 2026_информатика</vt:lpstr>
      <vt:lpstr>+Перечень на 2026_БАС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Головин Владимир Николаевич</dc:creator>
  <cp:lastModifiedBy>Павел Швачко</cp:lastModifiedBy>
  <cp:revision>6</cp:revision>
  <dcterms:created xsi:type="dcterms:W3CDTF">2004-09-14T09:02:00Z</dcterms:created>
  <dcterms:modified xsi:type="dcterms:W3CDTF">2026-01-13T14:14:59Z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1049-11.1.0.11704</vt:lpwstr>
  </property>
</Properties>
</file>