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 на 2025" sheetId="1" state="visible" r:id="rId1"/>
  </sheets>
  <definedNames>
    <definedName name="Print_Titles" localSheetId="0">'Перечень на 2025'!$3:$4</definedName>
    <definedName name="_xlnm.Print_Area" localSheetId="0">'Перечень на 2025'!$A$1:$K$99</definedName>
  </definedNames>
  <calcPr/>
</workbook>
</file>

<file path=xl/sharedStrings.xml><?xml version="1.0" encoding="utf-8"?>
<sst xmlns="http://schemas.openxmlformats.org/spreadsheetml/2006/main" count="264" uniqueCount="264">
  <si>
    <t xml:space="preserve">Приложение 1 к приказу 
Федерального агентства по недропользованию 
от ___________ 2025 г. № ______ 
</t>
  </si>
  <si>
    <t xml:space="preserve">Перечень объектов региональных геолого-геофизических и геолого-съемочных работ по геологическому изучению недр и воспроизводству 
минерально-сырьевой базы, финансируемых за счёт субсидии на финансовое обеспечение выполнения государственного задания Федерального агентства по недропользованию на 2025 год и на плановый период 2026 и 2027 годов
(ФГБУ "Институт Карпинского")</t>
  </si>
  <si>
    <t>№№</t>
  </si>
  <si>
    <t xml:space="preserve">Наименование работы, показатель, характеризующий содержание работы, 
наименование объекта работ </t>
  </si>
  <si>
    <t xml:space="preserve">Наимено-вание учреждения - исполнителя работ</t>
  </si>
  <si>
    <t xml:space="preserve">Сроки проведения работ (год, кв.)</t>
  </si>
  <si>
    <t xml:space="preserve">Предельный объём финансового обеспечения на объект, в тыс. руб. </t>
  </si>
  <si>
    <t xml:space="preserve">Плановый объём финансового обеспечения на 2024 год, в тыс. руб. </t>
  </si>
  <si>
    <t xml:space="preserve">Плановый объём финансового обеспечения на 2025 год, в тыс. руб. </t>
  </si>
  <si>
    <t xml:space="preserve">Плановый объём финансового обеспечения на 2026 год, в тыс. руб. </t>
  </si>
  <si>
    <t xml:space="preserve">Плановый объём финансового обеспечения на 2027 год, в тыс. руб. </t>
  </si>
  <si>
    <t xml:space="preserve">Краткое содержание
технического (геологического) задания на 2025 год
Показатель объёма работы</t>
  </si>
  <si>
    <t xml:space="preserve">Нача-ло </t>
  </si>
  <si>
    <t>Окон-чание</t>
  </si>
  <si>
    <t xml:space="preserve">1. Региональные геолого-геофизические и геолого-съемочные работы, в т. ч: </t>
  </si>
  <si>
    <t xml:space="preserve">1.1. Региональные геолого-съемочные и геофизические работы</t>
  </si>
  <si>
    <t xml:space="preserve">1.1.1. Проведение работ по сводному и обзорному картографированию на территории суши Российской Федерации</t>
  </si>
  <si>
    <t xml:space="preserve">Отчеты о проведении работ по сводному и обзорному геологическому картографированию: 
2025 г. - 8 ед.</t>
  </si>
  <si>
    <t>1.1.1.1</t>
  </si>
  <si>
    <t xml:space="preserve">Проведение в 2024-2026 годах работ по сводному и обзорному картографированию территории Российской Федерации</t>
  </si>
  <si>
    <t xml:space="preserve">ФГБУ «Институт Карпинского»</t>
  </si>
  <si>
    <t xml:space="preserve">2024
I</t>
  </si>
  <si>
    <t xml:space="preserve">2026
IV</t>
  </si>
  <si>
    <r>
      <rPr>
        <b/>
        <sz val="10"/>
        <rFont val="Arial"/>
      </rPr>
      <t xml:space="preserve">2025 г., 2 этап:
</t>
    </r>
    <r>
      <rPr>
        <sz val="10"/>
        <rFont val="Arial"/>
      </rPr>
      <t xml:space="preserve">Актуализированная цифровая геологическая карта России и прилегающих акваторий масштаба 1:2 500 000 по новым геолого-геофизическим материалам регионального геологического изучения недр по состоянию на 01.09.25 г. с учетом материалов по мониторингу листов ГК-1000/3, результатов актуализации геологических карт ранне- и позднедокембрийских образований, вновь созданных фрагментов интерактивной карты магматических формаций.
Актуализированная цифровая геологическая карта раннедокембрийских образований территории России и прилегающих акваторий масштаба 1:2 500 000 с учетом данных ГК-1000/3, ГК-200/2, результатов мониторинга ГК-1000, фондовых материалов и опубликованной литературы (Сибирский кратон и складчатое обрамление), увязанная с цифровой Геологической картой России и прилегающих акваторий масштаба 1:2 500 000: предварительные главы к объяснительной записке к геологической карте (разделы «Стратиграфия», «Магматизм и метаморфизм», «Схема тектонического районирования масштаба 1:10 000 000»); предложения к изменению и дополнению легенд серий листов ГК-1000 (Анабаро-Вилюйская, Ангаро-Енисейская, Алдано-Забайкальская, Верхояно-Колымская); структурированный массив цифровой геологической информации; лабораторно-аналитические исследования.
Актуализированная цифровая геологическая карта позднедокембрийских образований территории России и прилегающих акваторий масштаба 1:2 500 000 с учетом данных ГК-1000/3, ГК-200/2, результатов мониторинга ГК-1000, фондовых материалов и опубликованной литературы с базами фактографической и картографической информации (Сибирская платформа и складчатое обрамление), увязанная с цифровой Геологической картой России и прилегающих акваторий масштаба 1:2 500 000: уточненные региональные стратиграфические схемы верхнего докембрия; предварительные главы к объяснительной записке к геологической карте (разделы «Стратиграфия», «Магматизм и метаморфизм», «Схема тектонического районирования масштаба 1:10 000 000»); предложения к изменению и дополнению легенд серий листов ГК-1000 (Норильская, Анабаро-Вилюйская, Ангаро-Енисейская, Алтае-Саянская, Алдано-Забайкальская, Верхояно-Колымская); структурированный массив цифровой геологической информации; лабораторно-аналитические исследования.
Интерактивная карта магматических формаций территории Российской Федерации масштаба 1:2 500 000 пополненная новыми фрагментами (Хоккайдо-Сахалинская складчатая область, Карякско-Камчатская складчатая область, Уральская складчатая область); структурированный массив цифровой геологической информации.</t>
    </r>
  </si>
  <si>
    <t xml:space="preserve">Актуализированная цифровая карта аномального магнитного поля территории России и прилегающих акваторий масштаба 1:2 500 000 на основе новых комплектов ГФО-1000 по состоянию на 01.09.2025 г. (15 листов: M-39, N-39, N-42, N-56, O-39, O-42, O-55, O-56, P-43, S-43, S-44, T-53, T-54, T-55, T-56) и результатов аэромагнитных съемок масштаба 1:200 000 .
Актуализированная цифровая карта аномального гравитационного поля (гравиметрическая карта) территории России и прилегающих акваторий масштаба 1:2 500 000 в аномалиях Буге (территория суши и прилегающие акватории) и в аномалиях Буге (суша)–Фая (прилегающие акватории) – 2 карты на основе новых комплектов ГФО-1000 по состоянию на 01.09.2025 г. (14 листов: M-49, M-50, N-43, O-39, O-44, P-45, R-37, R-38, R-39, R-40, R-41, S-36, S-44, S-45) и государственных гравиметрических карт (16 листов: R-42-I, R-42-II, R-42-III, R-42-IV, R-42-IX, R-42-V, R-42-VI, R-42-VII, R-42-VIII, R-42-X, R-42-XI, R-42-XII, S-42-XXXIII, S-42-XXXIV, S-42-XXXV, S-42-XXXVI).
Информационный ресурс «Аэрогеофизика» средне-крупномасштабной аэрогеофизической изученности по результатам анализа и экспертной оценки качества отчетных материалов, находящихся на учете ФГБУ «Росгеолфонд» с увязкой по структуре и форматам данных с информационным интернет-ресурсом НГКР «Недра России» (НГКР «Цифровой двойник недр России») (30% территории Сибирского и Уральского федеральных округов).</t>
  </si>
  <si>
    <t>1.1.1.2</t>
  </si>
  <si>
    <t xml:space="preserve">Проведение в 2023-2025 годах оценки геологической изученности (геологическое картирование территории) масштаба 1:200 000 в пределах Луганской Народной Республики РФ</t>
  </si>
  <si>
    <t xml:space="preserve">2023
II</t>
  </si>
  <si>
    <t xml:space="preserve">2025
IV</t>
  </si>
  <si>
    <t xml:space="preserve">Комплект предварительных карт геологического содержания (сводные карты в границах Луганской Народной Республики) масштаба 1:200 000 и предварительных зарамочных схем.
Выявленные нерешенные вопросы особенностей геологического строения территории Луганской Народной Республики.
Предварительные данные о перспективности территории Луганской Народной Республики на полезные ископаемые.
Выделенные первоочередные площади для постановки среднемасштабных и крупномасштабных геологосъемочных работ.
Сводные предварительные карты геологического содержания масштаба 1:2 500 000 в границах Луганской Народной Республики.
Геологический отчет о результатах работ по объекту.</t>
  </si>
  <si>
    <t>1.1.1.3</t>
  </si>
  <si>
    <t xml:space="preserve">Проведение в 2023-2025 годах оценки геологической изученности (геологическое картирование территории) масштаба 1:200 000 в пределах Донецкой Народной Республики РФ</t>
  </si>
  <si>
    <t xml:space="preserve">Комплект предварительных карт геологического содержания (сводные карты сухопутной части Донецкой Народной Республики) масштаба 1:200 000 и предварительных зарамочных схем.
Выявленные нерешенные вопросы особенностей геологического строения сухопутной части Донецкой Народной Республики.
Предварительные данные о перспективности сухопутной части Донецкой Народной Республики на полезные ископаемые.
Выделенные первоочередные площади для постановки среднемасштабных и крупномасштабных геологосъемочных работ.
Сводные карты геологического содержания масштаба 1:2 500 000 сухопутной части Донецкой Народной Республики.
Геологический отчет о результатах работ по объекту.</t>
  </si>
  <si>
    <t>1.1.1.4</t>
  </si>
  <si>
    <t xml:space="preserve">Проведение в 2023-2025 годах оценки геологической изученности (геологическое картирование территории) масштаба 1:200 000 в пределах Запорожской области РФ</t>
  </si>
  <si>
    <t xml:space="preserve">Комплект предварительных карт геологического содержания (сводные карты сухопутной части Запорожской области) масштаба 1:200 000 и предварительных зарамочных схем.
Выявленные нерешенные вопросы особенностей геологического строения сухопутной части Запорожской области.
Предварительные данные о перспективности сухопутной части Запорожской области на полезные ископаемые.
Выделенные первоочередные площади для постановки среднемасштабных и крупномасштабных геологосъемочных работ.
Сводные предварительные карты геологического содержания масштаба 1:2 500 000 сухопутной части Запорожской области.
Геологический отчет о результатах работ по объекту.</t>
  </si>
  <si>
    <t>1.1.1.5</t>
  </si>
  <si>
    <t xml:space="preserve">Проведение в 2023-2025 годах оценки геологической изученности (геологическое картирование территории) масштаба 1:200 000 в пределах Херсонской области РФ</t>
  </si>
  <si>
    <t xml:space="preserve">Комплект предварительных карт геологического содержания (сводные карты сухопутной части Херсонской области) масштаба 1:200 000 и предварительных зарамочных схем.
Выявленные нерешенные вопросы особенностей геологического строения сухопутной части Херсонской области.
Предварительные данные о перспективности сухопутной части Херсонской области на полезные ископаемые.
Выделенные первоочередные площади для постановки среднемасштабных и крупномасштабных геологосъемочных работ.
Сводные предварительные карты геологического содержания масштаба 1:2 500 000 сухопутной части Херсонской области на южную часть территории.
Геологический отчет о результатах работ по объекту.</t>
  </si>
  <si>
    <t>1.1.1.6</t>
  </si>
  <si>
    <t xml:space="preserve">Проведение в 2025-2027 годах работ по изотопно-геохимическому и геохронологическому обеспечению мониторинга государственной геологической карты масштаба 1:1 000 000 и сводного и обзорного картографирования на территории Российской Федерации
</t>
  </si>
  <si>
    <t xml:space="preserve">2025
I</t>
  </si>
  <si>
    <t xml:space="preserve">2027
IV</t>
  </si>
  <si>
    <r>
      <rPr>
        <b/>
        <sz val="10"/>
        <rFont val="Arial"/>
      </rPr>
      <t xml:space="preserve">Изотопно-геохимическое и геохронологическое изучение магматических и метаморфических комплексов для решения геологических и прогнозно-минерагенических задач мониторинга ГК-1000/3, сводного и обзорного геологического картографирования территории Российской Федерации, 1 этап:
</t>
    </r>
    <r>
      <rPr>
        <sz val="10"/>
        <rFont val="Arial"/>
      </rPr>
      <t xml:space="preserve">Результаты лабораторно-аналитических исследований по определению возраста и изотопно-геохимических характеристик магматических и метаморфических комплексов серий листов Госгеолкарты-1000 (Таймырско-Североземельская, Балтийская, Уральская, Норильская,  Ангаро-Енисейская, Алтае-Саянская, Алдано-Забайкальская,  Верхояно-Колымская, Дальневосточная серии). Структурированный массив вновь полученных данных изотопно-геохимического и геохронологического изучения магматических и метаморфических комплексов по сериям листов Госгеолкарты-1000/3. Паспорта геологических объектов с результатами изотопно-геохимического, геохронологического и петрологического изучения (100 паспортов). Унификация и подготовка к изданию паспортов, составленных в 2022-2024 г. (100 паспортов).
</t>
    </r>
    <r>
      <rPr>
        <b/>
        <sz val="10"/>
        <rFont val="Arial"/>
      </rPr>
      <t xml:space="preserve">Оценка перспектив рудоносности интрузивных комплексов на золото-медно-порфировое оруденение по результатам изотопно-геохимического изучения акцессорных минералов – циркона, апатита, титанита и рутила </t>
    </r>
    <r>
      <rPr>
        <sz val="10"/>
        <rFont val="Arial"/>
      </rPr>
      <t xml:space="preserve">(в пределах Балтийской, Северо-Карско-Баренцевоморской, Уральской, Таймырско-Североземельской, Алтае-Саянской, Ангаро-Енисейская, Анабаро-Вилюйской, Алдано-Забайкальской, Дальневосточной, Верхояно-Колымской, Охотоморской, Чукотской и Корякско-Курильской серий листов ГК-1000/3) </t>
    </r>
    <r>
      <rPr>
        <b/>
        <sz val="10"/>
        <rFont val="Arial"/>
      </rPr>
      <t xml:space="preserve">– 1 этап: </t>
    </r>
    <r>
      <rPr>
        <sz val="10"/>
        <rFont val="Arial"/>
      </rPr>
      <t xml:space="preserve">Перечень перспективных на порфировое оруденение площадей, локализованных в ходе ГСР масштабов 1:1 000 000 и 1:200 000;Результаты лабораторных исследований: цирконов, апатитов, титанитов и рутилов на определение содержаний элементов-примесей (REE+Y,Ti,Hf,U,Th,Pb) - 80 образцов, фосфора (в 30 обр. цирконов), Sr, Mn, V, Cl, S в 10 образцах апатитов; результаты разбраковки изученных объектов на потенциально рудоносные и «безрудные» по референтным значениям индикативных геохимических параметров (критериев) акцессорных цирконов (PIZs), апатитов, титанитов и рутилов; паспорта учета перспективных объектов (не менее 3 площадей); рекомендации по проведению ГМК-50 и ревизионно-заверочных работ с целью локализации участков недр для постановки ГРР поисковой стадии; структурированный массив данных изотопно-геохимического изучения опорных объектов, пополненный ретроспективными и вновь полученными материалами по результатам изучения перспективных на золото-медно-порфировое оруденение гранитоидных комплексов.</t>
    </r>
  </si>
  <si>
    <r>
      <rPr>
        <b/>
        <sz val="10"/>
        <rFont val="Arial"/>
      </rPr>
      <t xml:space="preserve">Определение возраста и изотопно-геохимических характеристик кимберлитовых цирконов из разновозрастных алмазоносных россыпей и минералов-геохронометров из кимберлитов Лено-Анабарской субпровинции (Анабарский, Куонамский, Нижне-Оленекский и Приморский районы) - 1 этап
</t>
    </r>
    <r>
      <rPr>
        <sz val="10"/>
        <rFont val="Arial"/>
      </rPr>
      <t xml:space="preserve">Результаты датирования и изотопно-геохимического изучения кимберлитовых цирконов из древних и современных алмазоносных россыпей (U-Pb датирование 7 шлиховых проб) и минералов-геохронометров (U-Pb датирование - перовскит, 40Ar/39Ar датирование - слюда из кимберлитов (2 пробы). Структурированный массив данных изотопно-геохимического и геохронологического изучения алмазоносных россыпей, подготовленный для интеграции в Геохронологический атлас-справочник России. Структурированный массив данных изотопно-геохимического и геохронологического изучения кимберлитов, подготовленный для интеграции в Геохронологический атлас-справочник России.</t>
    </r>
  </si>
  <si>
    <t>1.1.1.7</t>
  </si>
  <si>
    <t xml:space="preserve">Проведение в 2027-2029 годах работ по сводному и обзорному картографированию территории Российской Федерации</t>
  </si>
  <si>
    <t xml:space="preserve">2027
I</t>
  </si>
  <si>
    <t xml:space="preserve">2029
IV</t>
  </si>
  <si>
    <r>
      <rPr>
        <b/>
        <sz val="10"/>
        <rFont val="Arial"/>
      </rPr>
      <t xml:space="preserve">Составление, актуализация и подготовка к изданию карт геологического и прогнозно-минераненического содержания территории Российской Федерации и прилегающих территорий масштаба 1:2 500 000. </t>
    </r>
    <r>
      <rPr>
        <sz val="10"/>
        <rFont val="Arial"/>
      </rPr>
      <t xml:space="preserve">Актуализированные карты по состоянию на 01.09.2027г.</t>
    </r>
  </si>
  <si>
    <t xml:space="preserve">1.1.2. Проведение работ по геологическому картографированию масштаба 1:1 000 000 на территории суши Российской Федерации</t>
  </si>
  <si>
    <t xml:space="preserve">Прирост мелкомасштабной геологической изученности территории Российской Федерации и ее континентального шельфа – 5,69 % ежегодно</t>
  </si>
  <si>
    <t>1.1.2.1</t>
  </si>
  <si>
    <t xml:space="preserve">Мониторинг государственной геологической карты масштаба 1:1 000 000 территории Российской Федерации и ее континентального шельфа в 2023-2025 годах</t>
  </si>
  <si>
    <t xml:space="preserve">2023 
 I</t>
  </si>
  <si>
    <r>
      <rPr>
        <b/>
        <sz val="10"/>
        <rFont val="Arial"/>
      </rPr>
      <t xml:space="preserve">Ведение мониторинга Госгеолкарты-1000 в рамках единой геолого-картографической модели территории Российской Федерации и её континентального шельфа масштаба 1:1 000 000 (ЕГКМ) по группам листов (основной этап): полевые, камеральные работы, лабораторно-аналитические исследования. </t>
    </r>
    <r>
      <rPr>
        <sz val="10"/>
        <rFont val="Arial"/>
      </rPr>
      <t xml:space="preserve">
Пополненный структурированный массив геопривязанной цифровой геологической информации по состоянию на 31.12.2025 г. Северо-Карско-Баренцевоморская серия (листы R-(35)-36, R-37,38, R-39,40, S-(36)-37, S-38, S-39,40), Балтийская (листы Q-(35)-36, Q-37, P-(35)-36, Р-37), Мезенская (листы Q-38, Q-39); Уральская (листы N-40, N-41, M-40,41), Алтае-Саянская (М-44, M-45, M-46, М-47), Таймырско-Североземельская (листы S-44,45, S-46, S-47, S-48, S-49, T-45-48), Норильская (листы R-45, R-46, R-47, Q-46), Алдано-Забайкальская (листы M-49, M-50, N-49, N-50, O-49, O-50), Верхояно-Колымская (листы R-52, R-53, Q-52, Q-53, Q-54, P-53) – 53 ном. листа): пополненный структурированный массив новой информации о геологическом строении и минерагении территории групп листов ГК-1000 (в том числе: пополненный структурированный массив новой информации по группам листов ГК-1000, загруженных в ЕГКМ; актуализированные полистные комплекты Госгеолкарты-1000; пополненные первичные и сопровождающие структурированные массивы геологической информации к комплектам Госгеолкарты-1000; эталонные (полистные) геологические коллекции первичных геологических материалов); базы данных первичной информации комплектов Госгеолкарты-200/2, входящих в территорию работ; актуализированная легенда Балтийской серии листов ГК-1000 (геологический и минерагенический блоки, объяснительная записка); уточненные данные о геологических особенностях и минерагении территории групп листов ГК-1000 (Северо-Карско-Баренцевоморская, Балтийская, Таймырско-Североземельская, Норильская серии) по результатам полевых, лабораторно-аналитических и камеральных работ; перспективные участки недр и рекомендации по постановке среднемасштабных и крупномасштабных геолого-съёмочных работ. Паспорта учета перспективных объектов, загруженные в ИР «Карта перспективных объектов с оцененными прогнозными ресурсами категории Р3 и металлогеническим потенциалом»; актуализированный перечень задач и мероприятий мониторинга. 
Базовые покрытия масштаба 1:2 500 000 – 1:5 000 000 актуализированные и интегрированные с Государственными геологическими картами масштаба 1:1 000 000, загруженными в ЕГКМ и с учетом новых данных комплектов ГК-1000/3, апробированных НРС Роснедр на 01.01.2025, в том числе: актуализированная цифровая тектоническая карта территории Российской Федерации и прилегающих акваторий масштаба 1:2 500 000 и схема тектонического районирования масштаба 1:5 000 000 (включая новые тематические слои и объяснительную записку); актуализированная цифровая карта четвертичных образований территории Российской Федерации и прилегающих акваторий масштаба 1:2 500 000 (включая актуализированные тематические слои карты масштаба 1:25 000 000 и объяснительную записку); актуализированная цифровая прогнозно-минерагеническая карта Российской Федерации и ее континентального шельфа масштаба 1:2 500 000 (включая объяснительную записку и дополнительные тематические слои: карты закономерностей размещения и прогноза на стратегические, высоколиквидные, остродефицитные металлы: карты на бокситы, ниобий, уран и авторские варианты карт на флюорит, молибден, ванадий с объяснительными записками); структурированный массив данных техногенных объектов, включающих полезные компоненты приоритетных видов стратегического минерального сырья (на основе интерактивной карты техногенных образований Российской Федерации основных видов рудных и нерудных полезных ископаемых), подготовленный для загрузки в среду ЕГКМ (Верхояно-Колымская (P-54, Q-55, R-54, R-55, R-57), Алдано-Забайкальская (M-48, О-51, O-52), Норильская (листы Q-45, Q-47), Анабаро-Вилюйская (листы Q-49, Q-50, Q-51, P-51, R-50, R-51, P-52), Центрально-Европейская (листы N-34, O-35(N-35), O-36, M-(36),М-37, N-36), Дальневосточная (листы K-(52),53, L-(52),53) – 28 ном. л.); актуализированная карта закономерностей размещения и прогноза на нефть и газ территории Российской Федерации и прилегающих акваторий масштаба 1:2 500 000 (включая объяснительную записку и карту плотностей начальных суммарных ресурсов углеводородов масштаба 1:2 500 000 (Черноморская, Днепровско-Припятская, Мезенская, Западно-Баренцевоморская, Восточно-Баренцевоморская, Тимано-Печорская, Восточно-Арктическая, Новосибирско-Чукотская, Япономорская НГП) .</t>
    </r>
  </si>
  <si>
    <r>
      <rPr>
        <b/>
        <sz val="10"/>
        <rFont val="Arial"/>
      </rPr>
      <t xml:space="preserve">Актуализация и подготовка к загрузке в ЕГКМ серийных легенд и карт полистных комплектов Госгеолкарты-1000/3 в векторном формате, их увязка по группам листов (подготовительный этап):</t>
    </r>
    <r>
      <rPr>
        <sz val="10"/>
        <rFont val="Arial"/>
      </rPr>
      <t xml:space="preserve"> камеральные работы, лабораторно-аналитические исследования.
3-я стадия: Северо-Карско-Баренцевоморская (листы Т-(36)-40), Лаптево-Сибироморская (листы T-53-56, S-50, S-51,52, S-53,54), Мезенская (листы P-38, P-39), Центрально-Европейская (листы N-34, O-35(N-35), O-36, M-(36), M-37, N-36), Таймырско-Североземельская (листы U-45-48), Норильская (листы Q-45, Q-47), Анабаро-Вилюйская (листы R-50, R-51, P-52, Q-50, Q-51, P-51), Алдано-Забайкальская (лист M-48), Дальневосточная (листы K-(52),53, L-(52),53) серии – 40 ном. листов:
Уточненные данные о геологических особенностях и минерагении территории групп листов ГК-1000 по результатам полевых, лабораторно-аналитических и камеральных работ (Лаптево-Сибироморская, Мезенская, Центрально-Европейская, Норильская, Дальневосточная серии). Актуализированные комплекты Госгеолкарты-1000/3: карты и схемы комплектов и легенды к ним, первичные и сопровождающие структурированные массивы геологической информации, объяснительные записки, цифровые модели. Эталонные (полистные) геологические коллекции первичных геологических материалов. Макеты актуализированных легенд серий листов, в пределах которых обновлены комплекты Госгеолкарты-1000/3, размещенные в ИР «Серийные легенды». Актуализированные геофизические основы Госгеолкарты-1000 - М-49, М-50 (3-й этап). Предварительная геофизическая основа - Т-53-56 (2-й этап). 
2-я стадия: Северо-Карско-Баренцевоморская (листы Т-41-44), Южно-Карская (S-43), Уральская (листы O-40, O-41), Западно-Сибирская (листы O-42, О-43, N-42, N-43), Ангаро-Енисейская СЛ (P-48, P-49), Алтае-Саянская (листы N-44, N-45, N-46), Анабаро-Вилюйская (листы Q-49), Верхояно-Колымская (R-55, R-57), Алдано-Забайкальская (листы О-51, O-52), Скифская (Южно-Европейская) (листы K-37-39, L-36 (K-36), L-37), Чукотская (листы Q-58, Q-59, Q-60, R-58, R-59, R-60), Корякско-Курильская (листы O-58, P-58, P-59, P-60) серии – 37 ном. листов: 
Уточненные данные о геологических особенностях и минерагении территории групп листов ГК-1000 по результатам полевых, лабораторно-аналитических и камеральных работ (Алтае-Саянская серия). Предварительно актуализированные комплекты Госгеолкарты-1000/3: карты и схемы комплектов Госгеолкарты-1000/3 и легенды к ним, базы данных (пополненные первичные и сопровождающие структурированные массивы геологической информации), компоненты цифровых моделей комплектов Госгеолкарты-1000/3; Актуализированные дистанционные основы - 12 комплектов (12 ном. листов).</t>
    </r>
  </si>
  <si>
    <t xml:space="preserve">1-я стадия: Северо-Карско-Баренцевоморская (U-36-40), Южно-Карская (R-41, S-41-42), Скифская (Южно-Европейская) СЛ (L-38, L-39), Ангаро-Енисейская (N-47, N-48, O-46, P-46), Верхояно-Колымская СЛ (P-54, Q-55, R-54), Дальневосточная (листы M-52, M-53), Корякско-Курильская СЛ (N-57, O-57) серии – 21 ном. лист;
Уточненные данные о геологических особенностях и минерагении территории групп листов ГК-1000 по результатам полевых, лабораторно-аналитических и камеральных работ (Корякско-Курильская серия). Предварительно актуализированные комплекты Госгеолкарты-1000/3: карты и схемы комплектов Госгеолкарты-1000/3 и легенды к ним, базы данных (пополненные первичные и сопровождающие структурированные массивы геологической информации), компоненты цифровых моделей.</t>
  </si>
  <si>
    <r>
      <rPr>
        <b/>
        <sz val="10"/>
        <rFont val="Arial"/>
      </rPr>
      <t xml:space="preserve">Первичная загрузка актуализированных полистных комплектов Госгеолкарты-1000/3 в векторном формате и серийных легенд в единую геолого-картографическую модель территории Российской Федерации и её континентального шельфа масштаба 1:1 000 000 (подготовительный этап):</t>
    </r>
    <r>
      <rPr>
        <sz val="10"/>
        <rFont val="Arial"/>
      </rPr>
      <t xml:space="preserve"> Северо-Карско-Баренцевоморская (листы Т-(36)-40), Лаптево-Сибироморская (листы T-53-56, S-50, S-51,52, S-53,54), Мезенская (листы P-38, P-39), Центрально-Европейская (листы N-34, 
O-35(N-35), O-36, M-(36),N-36, M-37), Таймырско-Североземельская (листы U-45-48), Норильская (листы Q-45, Q-47), Анабаро-Вилюйская (листы R-50, R-51, P-52, Q-50, Q-51, P-51), Алдано-Забайкальская (лист M-48), Дальневосточная (листы K-(52),53, L-(52),53) – 40 ном. листов в т.ч.: единая геолого-картографическая модель территории Российской Федерации и её континентального шельфа масштаба 1:1 000 000 с загруженными  картами и схемами актуализированных комплектов Госгеолкарты-1000/3, сопровождаемых объяснительными записками и структурированными массивами геологической информации – 40 ном. листов; опубликованные в сети Интернет комплекты Госгеолкарты-1000.</t>
    </r>
  </si>
  <si>
    <r>
      <rPr>
        <b/>
        <sz val="10"/>
        <rFont val="Arial"/>
      </rPr>
      <t xml:space="preserve">Оценка современного состояния и системный анализ геологической изученности территории Российской Федерации и ее континентального шельфа по результатам создания комплектов Госгеолкарты-1000/3 (оценочный этап ): </t>
    </r>
    <r>
      <rPr>
        <sz val="10"/>
        <rFont val="Arial"/>
      </rPr>
      <t xml:space="preserve">Центрально-Европейская (M-39, N-37, N-38, N-39, O-37, O-38); Западно-Сибирская СЛ (P-42, P-43, P-44, P-45, Q-42, Q-43, Q-44, R-42, R-43, R-44); Уральская (Q-40, Q-41); Ангаро-Енисейская СЛ (P-47); – 19 ном. листов. Перечень геологических задач и мероприятий мониторинга.</t>
    </r>
  </si>
  <si>
    <r>
      <rPr>
        <b/>
        <sz val="10"/>
        <rFont val="Arial"/>
      </rPr>
      <t xml:space="preserve">Подготовка к изданию комплектов Государственной геологической карты масштаба 1:1 000 000 (листы O-55, O-56, N-56, Q-2): </t>
    </r>
    <r>
      <rPr>
        <sz val="10"/>
        <rFont val="Arial"/>
      </rPr>
      <t xml:space="preserve">Подготовленные к иданию комплекты Госгеолкарты-1000/3 листов O-55 - Талон, O-56 - Магадан, N-56 - п-ов Камчатка (зап. берег), Q-2 – Провидения в формате ГИС с сопровождающими базами данных; уточненные данные об особенностях геологического строения территории и минерагении.
Предложения по Интеграции Карты четвертичных образований территории Российской Федерации и прилегающих акваторий масштаба 1:2 500 000, Тектонической карты территории России и прилегающих акваторий масштаба 1:2 500 000 и Прогнозно-минерагенической карты территории России и её континентального шельфа масштаба 1:2 500 000 в международный проект (по территории Северной, Центральной и Восточной Азии), предложения по интеграции результатов мониторинга Госгеолкарты-1000 в международный проект «Геологическое картографирование Большого Алтая масштаба 1:1 000 000».</t>
    </r>
  </si>
  <si>
    <r>
      <rPr>
        <b/>
        <sz val="10"/>
        <rFont val="Arial"/>
      </rPr>
      <t xml:space="preserve">Подготовка макета карты четвертичных образований территории Российской Федерации и прилегающих акваторий масштаба 1:2 500 000 для дальнейшего создания полиграфически оформленного печатного варианта 
(2-й этап):
</t>
    </r>
    <r>
      <rPr>
        <sz val="10"/>
        <rFont val="Arial"/>
      </rPr>
      <t xml:space="preserve">Макет карты четвертичных образований территории Российской Федерации и прилегающих акваторий масштаба 1:2 500 000, подготовленный для дальнейшего создания полиграфически оформленного печатного варианта.</t>
    </r>
  </si>
  <si>
    <r>
      <rPr>
        <b/>
        <sz val="10"/>
        <rFont val="Arial"/>
      </rPr>
      <t xml:space="preserve">Мониторинг сводной цифровой геолого-картографической основы России для обеспечения управления фондом недр на федеральном уровне</t>
    </r>
    <r>
      <rPr>
        <sz val="10"/>
        <rFont val="Arial"/>
      </rPr>
      <t xml:space="preserve"> Национальный геолого-картографический ресурс «Недра России» (НГКР «Цифровой двойник недр России»), включающий: 
- комплексные геолого-картографические материалы по геологическому строению, минерально-сырьевым ресурсам, состоянию и использованию недр, особо охраняемым природным территориям и административно-территориальному делению Российской Федерации по состоянию на 01.09.2025.
- актуализированные Справки о состоянии и перспективах использования минерально-сырьевой базы 8 федеральных округов, 85 субъектов РФ, Арктической зоны РФ (Справки МСБ), сопровождаемые комплектами геолого-картографических материалов.
Геологический отчет о результатах работ по объекту.</t>
    </r>
  </si>
  <si>
    <t>1.1.2.2</t>
  </si>
  <si>
    <t xml:space="preserve">Мониторинг государственной геологической карты масштаба 1:1 000 000 территории Российской Федерации и ее континентального шельфа в 2025-2027 годах</t>
  </si>
  <si>
    <r>
      <rPr>
        <b/>
        <sz val="10"/>
        <rFont val="Arial"/>
      </rPr>
      <t xml:space="preserve">Ведение мониторинга Госгеолкарты-1000 в рамках единой геолого-картографической модели территории Российской Федерации и её континентального шельфа масштаба 1:1 000 000 (ЕГКМ) по группам листов (основной этап): </t>
    </r>
    <r>
      <rPr>
        <sz val="10"/>
        <rFont val="Arial"/>
      </rPr>
      <t xml:space="preserve">полевые работы, камеральные работы, лабораторно-аналитические исследования.
Новые геолого-геофизические данные о региональных особенностях геологического строения (Балтийская, Уральская серии) в области стратиграфии, петрологии, тектоники, изотопной геохронологии и минерагении.
</t>
    </r>
    <r>
      <rPr>
        <b/>
        <sz val="10"/>
        <rFont val="Arial"/>
      </rPr>
      <t xml:space="preserve">Актуализация и подготовка к загрузке в ЕГКМ серийных легенд и карт полистных комплектов Госгеолкарты-1000/3 в векторном формате, их увязка по группам листов (подготовительный этап): </t>
    </r>
    <r>
      <rPr>
        <sz val="10"/>
        <rFont val="Arial"/>
      </rPr>
      <t xml:space="preserve">полевые работы, камеральные работы, лабораторно-аналитические исследования.
Новые геолого-геофизические данные о региональных особенностях геологического строения в области стратиграфии, петрологии, тектоники, изотопной геохронологии и минерагении (закономерностей размещения полезных ископаемых) (Анабаро-Вилюйская, Центрально-Европейская серии - 3-я стадия, Уральская, Алтае-Саянская серии - 2-я стадия, Ангаро-Енисейская серии - 1-я стадия) 
</t>
    </r>
    <r>
      <rPr>
        <b/>
        <sz val="10"/>
        <rFont val="Arial"/>
      </rPr>
      <t xml:space="preserve">Унификация вновь полученных результатов государственного геологического картирования территории Российской Федерации и её континентального шельфа масштаба 1:1 000 000 для реализации программы регионального геологического изучения недр </t>
    </r>
    <r>
      <rPr>
        <sz val="10"/>
        <rFont val="Arial"/>
      </rPr>
      <t xml:space="preserve">подготовленные к широкому использованию унифицированные версии 4 комплектов Государственной геологической карты масштаба 1:1 000 000: цифровые макеты в издательском формате, изданные твердые копии государственных геологических карт и объяснительных записок, единые цифровые модели комплектов листов R-56, R-57, P-60, Q-1.</t>
    </r>
  </si>
  <si>
    <t xml:space="preserve">1.1.3. Проведение региональных геолого-съемочных работ масштаба 1:200 000 на территории суши Российской Федерации</t>
  </si>
  <si>
    <t xml:space="preserve">Прирост среднемасштабной геологической изученности территории Российской Федерации и ее континентального шельфа: 2025 г. – 61 673,945 кв.км.</t>
  </si>
  <si>
    <t>1.1.3.1</t>
  </si>
  <si>
    <t xml:space="preserve">Проведение в 2023-2025 годах региональных геолого-съемочных работ масштаба 1:200 000 на группу листов в пределах Северо-Западного и Центрального ФО</t>
  </si>
  <si>
    <t xml:space="preserve">2023
I</t>
  </si>
  <si>
    <r>
      <rPr>
        <b/>
        <sz val="10"/>
        <rFont val="Arial"/>
      </rPr>
      <t xml:space="preserve">ГДП-200 листов M-37-(XIV), XV, (XX), XXI (Валуйки), M-37-XXIII (Богучар), 3 этап</t>
    </r>
    <r>
      <rPr>
        <sz val="10"/>
        <rFont val="Arial"/>
      </rPr>
      <t xml:space="preserve"> – полевые работы (только для листа M-37-XXIII), лабораторно-аналитические исследования (только для листа M-37-XXIII), камеральные работы, карты комплекта современной геологической основы масштаба 1:200 000 (авторские варианты Госгеолкарты-200/2) в цифровом и аналоговом виде, уточненные данные о геологическом строении и закономерностях размещения полезных ископаемых, выделенные перспективные площади с оценкой прогнозных ресурсов полезных ископаемых по категории Р3, рекомендации по постановке работ последующих стадий.
</t>
    </r>
    <r>
      <rPr>
        <b/>
        <sz val="10"/>
        <rFont val="Arial"/>
      </rPr>
      <t xml:space="preserve">Прирост среднемасштабной геологической изученности 19 345,4 кв. км</t>
    </r>
  </si>
  <si>
    <t>1.1.3.2</t>
  </si>
  <si>
    <t xml:space="preserve">Проведение в 2024-2026 годах региональных геолого-съемочных работ масштаба 1:200 000 на группу листов в пределах Северо-Западного и Центрального ФО</t>
  </si>
  <si>
    <r>
      <rPr>
        <b/>
        <sz val="10"/>
        <rFont val="Arial"/>
      </rPr>
      <t xml:space="preserve">Оценка геологической изученности и подготовка геологического обоснования ГДП-200 листов Р-39-III, IV (Обдырская площадь), 2 этап </t>
    </r>
    <r>
      <rPr>
        <sz val="10"/>
        <rFont val="Arial"/>
      </rPr>
      <t xml:space="preserve">– лабораторно-аналитические исследования, камеральные работы. Предварительные карты геологического содержания масштаба 1:200 000 в цифровом и аналоговом виде. Комплекты геофизической и геохимической основ масштаба 1:200 000.</t>
    </r>
    <r>
      <rPr>
        <b/>
        <sz val="10"/>
        <rFont val="Arial"/>
      </rPr>
      <t xml:space="preserve">
ГДП-200 листа N-37-XIV (Тула), 2 этап </t>
    </r>
    <r>
      <rPr>
        <sz val="10"/>
        <rFont val="Arial"/>
      </rPr>
      <t xml:space="preserve">– полевые работы, лабораторно-аналитические исследования, камеральные работы. Актуализированные предварительные карты авторского варианта комплектов Госгеолкарты-200/2. Предварительно уточненные особенности геологического строения территории и закономерности размещения полезных ископаемых. Предварительно выделенные перспективные площади и предварительно оцененные прогнозные ресурсы полезных ископаемых категории P3.</t>
    </r>
    <r>
      <rPr>
        <b/>
        <sz val="10"/>
        <rFont val="Arial"/>
      </rPr>
      <t xml:space="preserve">
ГДП-200 с подготовкой к изданию листов Q-37-I, II (Западно-Кейвская площадь), 2 этап </t>
    </r>
    <r>
      <rPr>
        <sz val="10"/>
        <rFont val="Arial"/>
      </rPr>
      <t xml:space="preserve">– полевые работы, лабораторно-аналитические исследования, камеральные работы. Актуализированные карты авторского варианта комплекта Госгеолкарты-200/2. Предварительно уточненные особенности геологического строения территории и закономерности размещения полезных ископаемых. Предварительно выделенные перспективные площади и предварительно оцененные прогнозные ресурсы полезных ископаемых категории P3.</t>
    </r>
    <r>
      <rPr>
        <b/>
        <sz val="10"/>
        <rFont val="Arial"/>
      </rPr>
      <t xml:space="preserve">
Составление и подготовка к изданию комплектов Госгеолкарты-200/2 листов O-35–VI, О-36-I (Южно-Петербургская площадь), N-37-XX (Плавск), 2 этап </t>
    </r>
    <r>
      <rPr>
        <sz val="10"/>
        <rFont val="Arial"/>
      </rPr>
      <t xml:space="preserve">– лабораторно-аналитические исследования, камеральные работы. Подготовленные к изданию комплекты Госгеолкарты-200/2 с цифровой моделью и объяснительной запиской; уточненные данные о геологическом строении и закономерностях размещения полезных ископаемых, выделенные перспективные площади с оценкой прогнозных ресурсов полезных ископаемых по категории Р3, рекомендации по постановке работ последующих стадий.
</t>
    </r>
    <r>
      <rPr>
        <b/>
        <sz val="10"/>
        <rFont val="Arial"/>
      </rPr>
      <t xml:space="preserve">Прирост среднемасштабной геологической изученности 907,4 кв. км</t>
    </r>
  </si>
  <si>
    <t>1.1.3.3</t>
  </si>
  <si>
    <t xml:space="preserve">Проведение в 2023-2025 годах региональных геолого-съемочных работ масштаба 1:200 000 на группу листов в пределах Уральского и Приволжского ФО</t>
  </si>
  <si>
    <r>
      <rPr>
        <b/>
        <sz val="10"/>
        <rFont val="Arial"/>
      </rPr>
      <t xml:space="preserve">ГДП-200 и подготовка к изданию листа P-40-XXXV (Кваркушская площадь), 3 этап</t>
    </r>
    <r>
      <rPr>
        <sz val="10"/>
        <rFont val="Arial"/>
      </rPr>
      <t xml:space="preserve"> – полевые работы, лабораторно-аналитические исследования, камеральные работы. Подготовленный к изданию комплект Госгеолкарты-200/2 с цифровой моделью и объяснительной запиской; уточненные данные о геологическом строении и закономерностях размещения полезных ископаемых, выделенные перспективные площади с оценкой прогнозных ресурсов полезных ископаемых по категории Р3, рекомендации по постановке работ последующих стадий.
</t>
    </r>
    <r>
      <rPr>
        <b/>
        <sz val="10"/>
        <rFont val="Arial"/>
      </rPr>
      <t xml:space="preserve">Прирост среднемасштабной геологической изученности - 4 103,0 кв. км</t>
    </r>
  </si>
  <si>
    <t>1.1.3.4</t>
  </si>
  <si>
    <t xml:space="preserve">Проведение в 2024-2026 годах региональных геолого-съемочных работ масштаба 1:200 000 на группу листов в пределах Уральского и Приволжского ФО</t>
  </si>
  <si>
    <r>
      <rPr>
        <b/>
        <sz val="10"/>
        <rFont val="Arial"/>
      </rPr>
      <t xml:space="preserve">ГДП-200 листов P-41-XIХ (Лозьвинская площадь), N-39-XVII (Бугульма), 2 этап </t>
    </r>
    <r>
      <rPr>
        <sz val="10"/>
        <rFont val="Arial"/>
      </rPr>
      <t xml:space="preserve">– полевые работы, лабораторно-аналитические исследования, камеральные работы. Актуализированные предварительные карты авторских вариантов комплектов Госгеолкарты-200/2. Предварительно уточненные особенности геологического строения территории и закономерности размещения полезных ископаемых. Выделенные перспективные площади и предварительно оцененные прогнозные ресурсы полезных ископаемых категории P3. Комплекты геофизических основ масштаба 1:200 000.</t>
    </r>
    <r>
      <rPr>
        <b/>
        <sz val="10"/>
        <rFont val="Arial"/>
      </rPr>
      <t xml:space="preserve">
Составление и подготовка к изданию листа N-40-XV (Прибельская площадь), 2 этап </t>
    </r>
    <r>
      <rPr>
        <sz val="10"/>
        <rFont val="Arial"/>
      </rPr>
      <t xml:space="preserve">– лабораторно-аналитические исследования, камеральные работы. Подготовленный к изданию комплект Госгеолкарты-200/2 с цифровой моделью и объяснительной запиской; уточненные данные о геологическом строении и закономерностях размещения полезных ископаемых, выделенные перспективные площади с оценкой прогнозных ресурсов полезных ископаемых по категории Р3, рекомендации по постановке работ последующих стадий.
</t>
    </r>
    <r>
      <rPr>
        <b/>
        <sz val="10"/>
        <rFont val="Arial"/>
      </rPr>
      <t xml:space="preserve">Прирост среднемасштабной геологической изученности 712,2 кв. км</t>
    </r>
  </si>
  <si>
    <t>1.1.3.5</t>
  </si>
  <si>
    <t xml:space="preserve">Проведение в 2023-2025 годах региональных геологосъемочных работ масштаба 1:200 000 на группу листов в пределах Южного и Северо-Кавказского ФО</t>
  </si>
  <si>
    <r>
      <rPr>
        <b/>
        <sz val="10"/>
        <rFont val="Arial"/>
      </rPr>
      <t xml:space="preserve">ГДП-200 сухопутной части листов L-36-XXVIII (Евпатория), L-37-XV, L-37-XXI (Приазовская площадь), 3 этап </t>
    </r>
    <r>
      <rPr>
        <sz val="10"/>
        <rFont val="Arial"/>
      </rPr>
      <t xml:space="preserve">- полевые работы (только листы L-37-XV, L-37-XXI), лабораторно-аналитические исследования (только листы L-37-XV, L-37-XXI), камеральные работы. Карты комплектов современных геологических основ масштаба 1:200 000 (авторские варианты Госгеолкарты-200/2) в цифровом и аналоговом виде; уточненные данные о геологическом строении и закономерностях размещения полезных ископаемых, выделенные перспективные площади с оценкой прогнозных ресурсов полезных ископаемых по категориям P2 и P3 (лист L-36-XXVIII), Р3 и D2 (листы L-37-XV, L-37-XXI), рекомендации по постановке работ последующих стадий.</t>
    </r>
    <r>
      <rPr>
        <b/>
        <sz val="10"/>
        <rFont val="Arial"/>
      </rPr>
      <t xml:space="preserve">
ГДП-200 листа К-38-XVIII (Избербашская площадь), 3 этап </t>
    </r>
    <r>
      <rPr>
        <sz val="10"/>
        <rFont val="Arial"/>
      </rPr>
      <t xml:space="preserve">- полевые работы, лабораторно-аналитические исследования, камеральные работы. Карты комплекта современной геологической основы масштаба 1:200 000 (авторский вариант Госгеолкарты-200/2) в цифровом и аналоговом виде; уточненные данные о геологическом строении и закономерностях размещения полезных ископаемых, выделенные перспективные площади с оценкой прогнозных ресурсов по категориям Р3 и D2, рекомендации по постановке работ последующих стадий.
</t>
    </r>
    <r>
      <rPr>
        <b/>
        <sz val="10"/>
        <rFont val="Arial"/>
      </rPr>
      <t xml:space="preserve">ГСШ-200 листа K-36-VI (площадь Андрусова), 3 этап - </t>
    </r>
    <r>
      <rPr>
        <sz val="10"/>
        <rFont val="Arial"/>
      </rPr>
      <t xml:space="preserve">камеральные работы. Карты комплекта современной геологической основы масштаба 1:200 000 (авторский вариант Госгеолкарты-200/2) в цифровом и аналоговом виде, уточненные данные о геологическом строении и минерагении, выделенные перспективные площади с оценкой прогнозных ресурсов по категории D2л, рекомендации по постановке работ последующих стадий.</t>
    </r>
    <r>
      <rPr>
        <b/>
        <sz val="10"/>
        <rFont val="Arial"/>
      </rPr>
      <t xml:space="preserve">
Прирост среднемасштабной геологической изученности сухопутной части 5 491,0 кв. км.</t>
    </r>
  </si>
  <si>
    <t>1.1.3.6</t>
  </si>
  <si>
    <t xml:space="preserve">Проведение в 2024-2026 годах региональных геологосъемочных работ масштаба 1:200 000 на группу листов в пределах Южного и Северо-Кавказского ФО</t>
  </si>
  <si>
    <r>
      <rPr>
        <b/>
        <sz val="10"/>
        <rFont val="Arial"/>
      </rPr>
      <t xml:space="preserve">ГДП-200 сухопутной части, ГСШ-200 в акватории Азовского моря (на площади 355 кв. км) и подготовка к изданию листа L-37-IX (Таганрог), 2 этап</t>
    </r>
    <r>
      <rPr>
        <sz val="10"/>
        <rFont val="Arial"/>
      </rPr>
      <t xml:space="preserve"> – полевые работы, лабораторно-аналитические исследования, камеральные работы. Актуализированные предварительные карты авторского варианта комплекта Госгеолкарты-200/2. Предварительно уточненные особенности геологического строения территории и закономерности размещения полезных ископаемых. Локализованные перспективные площади и оцененные прогнозные ресурсы полезных ископаемых категории Д2лок.</t>
    </r>
  </si>
  <si>
    <t>1.1.3.7</t>
  </si>
  <si>
    <t xml:space="preserve">Проведение в 2023-2025 годах региональных геолого-съемочных работ масштаба 1:200 000 на группу листов в пределах Сибирского федерального округа</t>
  </si>
  <si>
    <r>
      <rPr>
        <b/>
        <sz val="10"/>
        <rFont val="Arial"/>
      </rPr>
      <t xml:space="preserve">ГДП-200 и подготовка к изданию листов T-48-XIII, XIV, XV, XVI, XVII, XVIII (Восточнобольшевистская площадь), 3 этап </t>
    </r>
    <r>
      <rPr>
        <sz val="10"/>
        <rFont val="Arial"/>
      </rPr>
      <t xml:space="preserve">– лабораторно-аналитические исследования, камеральные работы. Подготовленный к изданию комплект Госгеолкарты-200/2 с цифровой моделью и объяснительной запиской; уточненные данные о геологическом строении территории и закономерностях размещения полезных ископаемых, выделенные перспективные площади с оценкой прогнозных ресурсов полезных ископаемых по категории Р3, рекомендации по постановке работ последующих стадий.
</t>
    </r>
    <r>
      <rPr>
        <b/>
        <sz val="10"/>
        <rFont val="Arial"/>
      </rPr>
      <t xml:space="preserve">Прирост среднемасштабной геологической изученности  3 830 кв. км.</t>
    </r>
  </si>
  <si>
    <t>1.1.3.8</t>
  </si>
  <si>
    <t xml:space="preserve">Проведение в 2024-2026 годах региональных геолого-съемочных работ масштаба 1:200 000 на группу листов в пределах Сибирского федерального округа</t>
  </si>
  <si>
    <r>
      <rPr>
        <b/>
        <sz val="10"/>
        <rFont val="Arial"/>
      </rPr>
      <t xml:space="preserve">ГДП-200 и подготовка к изданию листов T-47-XVI, XVII, XVIII (с клапаном T-47-XXII, XXIII) (Западно-Большевистская площадь), 2 этап </t>
    </r>
    <r>
      <rPr>
        <sz val="10"/>
        <rFont val="Arial"/>
      </rPr>
      <t xml:space="preserve">– полевые работы, лабораторно-аналитические исследования, камеральные работы. Актуализированные карты авторского варианта комплекта Госгеолкарты-200/2. Предварительно уточненные особенности геологического строения территории и закономерности размещения полезных ископаемых. Предварительно выделенные перспективные площади и предварительно оцененные прогнозные ресурсы полезных ископаемых категории P3.</t>
    </r>
    <r>
      <rPr>
        <b/>
        <sz val="10"/>
        <rFont val="Arial"/>
      </rPr>
      <t xml:space="preserve">
ГДП-200 листа N-47-XXV (Хамсара), 2 этап </t>
    </r>
    <r>
      <rPr>
        <sz val="10"/>
        <rFont val="Arial"/>
      </rPr>
      <t xml:space="preserve">– полевые работы, лабораторно-аналитические исследования, камеральные работы. Предварительные карты авторского варианта комплектов Госгеолкарты-200/2. Предварительно уточненные особенности геологического строения территории и закономерности размещения полезных ископаемых. Предварительно выделенные перспективные площади и предварительно оцененные прогнозные ресурсы полезных ископаемых категории P3.</t>
    </r>
    <r>
      <rPr>
        <b/>
        <sz val="10"/>
        <rFont val="Arial"/>
      </rPr>
      <t xml:space="preserve">
Составление и подготовка к изданию комплектов Госгеолкарты-200/2 листов N-45-XII (Копьевская площадь), N-45-XXXIV (Турочакская площадь), O-43-XXVI (Знаменское), 2 этап </t>
    </r>
    <r>
      <rPr>
        <sz val="10"/>
        <rFont val="Arial"/>
      </rPr>
      <t xml:space="preserve">– камеральные работы. Подготовленные к изданию комплекты Госгеолкарты-200/2 с цифровыми моделями и объяснительными записками; уточненные данные о геологическом строении и закономерностях размещения полезных ископаемых; выделенные перспективные площади с оценкой прогнозных ресурсов полезных ископаемых по категории Р3, рекомендации по постановке работ последующих стадий.
</t>
    </r>
    <r>
      <rPr>
        <b/>
        <sz val="10"/>
        <rFont val="Arial"/>
      </rPr>
      <t xml:space="preserve">Прирост среднемасштабной геологической изученности 690,7 кв. км</t>
    </r>
  </si>
  <si>
    <t>1.1.3.9</t>
  </si>
  <si>
    <t xml:space="preserve">Проведение в 2023-2025 годах региональных геолого-съемочных работ масштаба 1:200 000 на группу листов в пределах Республики Саха (Якутия)</t>
  </si>
  <si>
    <r>
      <rPr>
        <b/>
        <sz val="10"/>
        <rFont val="Arial"/>
      </rPr>
      <t xml:space="preserve">ГДП-200 листов R-49-XXIX, XXX (Мюнюсяхская площадь), 3 этап</t>
    </r>
    <r>
      <rPr>
        <sz val="10"/>
        <rFont val="Arial"/>
      </rPr>
      <t xml:space="preserve"> – лабораторно-аналитические исследования, камеральные работы, карты комплекта современной геологической основы масштаба 1:200 000 (авторские варианты Госгеолкарты-200/2) в цифровом и аналоговом виде, уточненные данные о геологическом строении и закономерностях размещения полезных ископаемых, локализованные перспективные площади с оценкой прогнозных ресурсов по категории Р3, рекомендации по постановке работ последующих стадий.
</t>
    </r>
    <r>
      <rPr>
        <b/>
        <sz val="10"/>
        <rFont val="Arial"/>
      </rPr>
      <t xml:space="preserve">Прирост среднемасштабной геологической изученности - 5 951,0 кв. км</t>
    </r>
  </si>
  <si>
    <t>1.1.3.10</t>
  </si>
  <si>
    <t xml:space="preserve">Проведение в 2024-2026 годах региональных геолого-съемочных работ масштаба 1:200 000 на группу листов в пределах Республики Саха (Якутия)</t>
  </si>
  <si>
    <r>
      <rPr>
        <b/>
        <sz val="10"/>
        <rFont val="Arial"/>
      </rPr>
      <t xml:space="preserve">Оценка изученности и геологическое обоснование проведения ГДП-200 листов R-54-XXV, XXVI (Депутатская площадь), P-51-XXVI (Наманинская площадь), 2 этап</t>
    </r>
    <r>
      <rPr>
        <sz val="10"/>
        <rFont val="Arial"/>
      </rPr>
      <t xml:space="preserve"> - лабораторно-аналитические исследования, камеральные работы. Актуализированные предварительные карты геологического содержания масштаба 1:200 000 в цифровом и аналоговом виде. Комплекты геофизической и геохимической основ масштаба 1:200 000 (только для листов R-54-XXV, XXVI).
</t>
    </r>
    <r>
      <rPr>
        <b/>
        <sz val="10"/>
        <rFont val="Arial"/>
      </rPr>
      <t xml:space="preserve">ГДП-200 и подготовка к изданию листов Q-55-XXXIII, XXXIV (Гырбыньинская площадь), R-49-XXI, XXII (Сергеевская площадь), 2 этап - </t>
    </r>
    <r>
      <rPr>
        <sz val="10"/>
        <rFont val="Arial"/>
      </rPr>
      <t xml:space="preserve">полевые работы, лабораторно-аналитические исследования, камеральные работы. Актуализированные карты авторского варианта комплекта Госгеолкарты-200/2. Предварительно уточненные особенности геологического строения территории и закономерности размещения полезных ископаемых. Предварительно выделенные перспективные площади и предварительно оцененные прогнозные ресурсы полезных ископаемых категории P3.
</t>
    </r>
    <r>
      <rPr>
        <b/>
        <sz val="10"/>
        <rFont val="Arial"/>
      </rPr>
      <t xml:space="preserve">Комплексная аэрогеофизическая (аэрогравиметрическая, аэромагнитная, аэроэлектроразведочная и аэрогамма-спектрометрическая) съемка масштаба 1:25 000 листа P-51-XXVI (Наманинская площадь), 2 этап - </t>
    </r>
    <r>
      <rPr>
        <sz val="10"/>
        <rFont val="Arial"/>
      </rPr>
      <t xml:space="preserve">Комплект геофизических карт масштаба 1:200 000 и 1:25 000, уточненные данные о геологическом строении и минерагении. Выделенные перспективные участки с рекомендациями по проведению работ последующих стадий с обоснованием комплекса наземных геофизических работ.
</t>
    </r>
    <r>
      <rPr>
        <b/>
        <sz val="10"/>
        <rFont val="Arial"/>
      </rPr>
      <t xml:space="preserve">Прирост среднемасштабной геологической изученности 1 055,9 кв. км</t>
    </r>
  </si>
  <si>
    <t>1.1.3.11</t>
  </si>
  <si>
    <t xml:space="preserve">Проведение в 2023-2025 годах региональных геолого-съемочных работ масштаба 1:200 000 на группу листов в пределах Дальневосточного ФО (Южные районы) </t>
  </si>
  <si>
    <r>
      <rPr>
        <b/>
        <sz val="10"/>
        <rFont val="Arial"/>
      </rPr>
      <t xml:space="preserve">ГДП-200 листов N-50-XXXV (Шилкинская площадь), P-54-XXXVI (Ульбейская площадь), 3 этап</t>
    </r>
    <r>
      <rPr>
        <sz val="10"/>
        <rFont val="Arial"/>
      </rPr>
      <t xml:space="preserve"> – полевые работы, лабораторно-аналитические исследования, камеральные работы. Карты комплекта современной геологической основы масштаба 1:200 000 (авторский вариант Госгеолкарты-200/2) в цифровом и аналоговом виде; уточненные данные о геологическом строении и закономерностях размещения полезных ископаемых, выделенные перспективные площади с оценкой прогнозных ресурсов полезных ископаемых по категории Р3, рекомендации по постановке работ последующих стадий.
</t>
    </r>
    <r>
      <rPr>
        <b/>
        <sz val="10"/>
        <rFont val="Arial"/>
      </rPr>
      <t xml:space="preserve">Прирост среднемасштабной геологической изученности 9 160 кв. км.</t>
    </r>
  </si>
  <si>
    <t>1.1.3.12</t>
  </si>
  <si>
    <t xml:space="preserve">Проведение в 2024-2026 годах региональных геолого-съемочных работ масштаба 1:200 000 на группу листов в пределах Дальневосточного ФО (Южные районы) </t>
  </si>
  <si>
    <r>
      <rPr>
        <b/>
        <sz val="10"/>
        <rFont val="Arial"/>
      </rPr>
      <t xml:space="preserve">ГДП-200 листов M-52-XXIV (Яуринская площадь), О-50-XXIX (Чарская площадь), N-50-XXXVI, с клапаном N-51-XXXI (Усть-Начинская площадь), 2 этап </t>
    </r>
    <r>
      <rPr>
        <sz val="10"/>
        <rFont val="Arial"/>
      </rPr>
      <t xml:space="preserve">– полевые работы, лабораторно-аналитические исследования, камеральные работы. Актуализированные предварительные карты авторского варианта комплектов Госгеолкарты-200/2. Предварительно уточненные особенности геологического строения территории и закономерности размещения полезных ископаемых. Предварительно выделенные перспективные площади и предварительно оцененные прогнозные ресурсы полезных ископаемых категории P3.
</t>
    </r>
    <r>
      <rPr>
        <b/>
        <sz val="10"/>
        <rFont val="Arial"/>
      </rPr>
      <t xml:space="preserve">Составление и подготовка к изданию комплектов Госгеолкарты-200/2 листов M-54-XXV (Анюйская площадь), N-53-XXIII, XXIV (Тугуро-Усалгинская площадь), M-49-II (Кижингинская площадь), 2 этап </t>
    </r>
    <r>
      <rPr>
        <sz val="10"/>
        <rFont val="Arial"/>
      </rPr>
      <t xml:space="preserve">– камеральные работы. Подготовленные к изданию комплекты Госгеолкарты-200/2 с цифровой моделью и объяснительной запиской; уточненные данные о геологическом строении и закономерностях размещения полезных ископаемых, выделенные перспективные площади с оценкой прогнозных ресурсов полезных ископаемых по категории Р3, рекомендации по постановке работ последующих стадий.</t>
    </r>
    <r>
      <rPr>
        <b/>
        <sz val="10"/>
        <rFont val="Arial"/>
      </rPr>
      <t xml:space="preserve">
Подготовка к изданию комплектов Госгеолкарты-200/2 для восточных районов Российской Федерации (для Дальневосточной группы листов), 2 этап </t>
    </r>
    <r>
      <rPr>
        <sz val="10"/>
        <rFont val="Arial"/>
      </rPr>
      <t>–</t>
    </r>
    <r>
      <rPr>
        <b/>
        <sz val="10"/>
        <rFont val="Arial"/>
      </rPr>
      <t xml:space="preserve"> </t>
    </r>
    <r>
      <rPr>
        <sz val="10"/>
        <rFont val="Arial"/>
      </rPr>
      <t xml:space="preserve">подготовленные к изданию 36 комплектов цифровых Государственных геологических карт Российской Федерации масштаба 1:200 000 (второе издание), размещенные в сети Интернет подготовленные к изданию 36 комплектов цифровых Государственных геологических карт Российской Федерации масштаба 1:200 000 (второе издание).
</t>
    </r>
    <r>
      <rPr>
        <b/>
        <sz val="10"/>
        <rFont val="Arial"/>
      </rPr>
      <t xml:space="preserve">Прирост среднемасштабной геологической изученности 1 477,045 кв. км</t>
    </r>
  </si>
  <si>
    <t>1.1.3.13</t>
  </si>
  <si>
    <t xml:space="preserve">Проведение в 2023-2025 годах региональных геолого-съемочных работ масштаба 1:200 000 на группу листов в пределах Дальневосточного ФО (Северо-Восточные районы)</t>
  </si>
  <si>
    <r>
      <rPr>
        <b/>
        <sz val="10"/>
        <rFont val="Arial"/>
      </rPr>
      <t xml:space="preserve">ГДП-200 и подготовка к изданию Госгеолкарты-200/2 листов</t>
    </r>
    <r>
      <rPr>
        <sz val="10"/>
        <rFont val="Arial"/>
      </rPr>
      <t xml:space="preserve"> </t>
    </r>
    <r>
      <rPr>
        <b/>
        <sz val="10"/>
        <rFont val="Arial"/>
      </rPr>
      <t xml:space="preserve">P-56-III, IV (Дуксундинская площадь),</t>
    </r>
    <r>
      <rPr>
        <sz val="10"/>
        <rFont val="Arial"/>
      </rPr>
      <t xml:space="preserve"> </t>
    </r>
    <r>
      <rPr>
        <b/>
        <sz val="10"/>
        <rFont val="Arial"/>
      </rPr>
      <t xml:space="preserve">3 этап</t>
    </r>
    <r>
      <rPr>
        <sz val="10"/>
        <rFont val="Arial"/>
      </rPr>
      <t xml:space="preserve"> – лабораторно-аналитические, камеральные работы. Подготовленные к изданию комплекты Госгеолкарты-200/2 с цифровой моделью и объяснительной запиской; уточненные данные о геологическом строении территории и закономерностях размещения полезных ископаемых, выделенные перспективные площади с оценкой прогнозных ресурсов полезных ископаемых по категории Р3, рекомендации по постановке работ последующих стадий.
</t>
    </r>
    <r>
      <rPr>
        <b/>
        <sz val="10"/>
        <rFont val="Arial"/>
      </rPr>
      <t xml:space="preserve">Прирост среднемасштабной геологической изученности 7 359,4 кв. км.</t>
    </r>
  </si>
  <si>
    <t>1.1.3.14</t>
  </si>
  <si>
    <t xml:space="preserve">Проведение в 2024-2025 годах региональных геолого-съемочных работ масштаба 1:200 000 на группу листов в пределах Дальневосточного ФО (Северо-Восточные районы)</t>
  </si>
  <si>
    <r>
      <rPr>
        <b/>
        <sz val="10"/>
        <rFont val="Arial"/>
      </rPr>
      <t xml:space="preserve">Оценка изученности и геологическое обоснование проведения ГДП-200 листов P-57-VIII (Хакырчанская площадь), P-57-XIV (Олынджинская площадь), 2 этап</t>
    </r>
    <r>
      <rPr>
        <sz val="10"/>
        <rFont val="Arial"/>
      </rPr>
      <t xml:space="preserve"> – лабораторно-аналитические, камеральные работы: акутализированные предварительные карты геологического содержания масштаба 1:200 000 в цифровом и аналоговом виде. Комплекты геохимических основ масштаба 1:200 000.
</t>
    </r>
    <r>
      <rPr>
        <b/>
        <sz val="10"/>
        <rFont val="Arial"/>
      </rPr>
      <t xml:space="preserve">Комплексная аэрогеофизическая (аэромагнитная, аэрогамма-спектрометрическая) съемка масштаба 1:50 000 листов P-57-VIII, XIV (Хакырчанско-Олынждинская площадь), 2 этап</t>
    </r>
    <r>
      <rPr>
        <sz val="10"/>
        <rFont val="Arial"/>
      </rPr>
      <t xml:space="preserve"> – комплекты геофизических карт масштаба 1:200 000 и 1:50 000, уточненные данные о геологическом строении и минерагении. Выделенные перспективные участки с рекомендациями по проведению дальнейших работ последующих стадий с обоснованием комплекса наземных геофизических работ.</t>
    </r>
  </si>
  <si>
    <t>1.1.3.15</t>
  </si>
  <si>
    <t xml:space="preserve">ГДП-200 и подготовка к изданию листов Q-36-XXXIII, XXXIV (Лехтинская площадь) 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</si>
  <si>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выделение опорных участков для проведения полевых работ и их обоснование; полевые работы, лабораторно-аналитические исследования, камеральные работы; пополнение предварительных цифровых архивов геологической информации, составление карт геологического содержания в ГИС-формате.
Предварительные карты авторского варианта комплектов Госгеолкарты-200/2 (карта фактического материала, геологическая, четвертичных образований, полезных ископаемых). Предварительно уточненные особенности геологического строения территории и закономерности размещения полезных ископаемых. 
</t>
    </r>
    <r>
      <rPr>
        <b/>
        <sz val="10"/>
        <rFont val="Arial"/>
      </rPr>
      <t xml:space="preserve">Прирост среднемасштабной геологической изученности 585,6 кв. км</t>
    </r>
  </si>
  <si>
    <t>1.1.3.16</t>
  </si>
  <si>
    <t xml:space="preserve">ГДП-200 и подготовка к изданию листов N-36-XXVII (Клинцы) с клапаном N-36-XXVI (Красная гора)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</si>
  <si>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составление схем геологической, геофизической, геохимической, поисковой изученности;составление карт несбивок (геологическая, четвертичных образований, минераненического районирования), и других дополнительных карт и схем,  выделение опорных участков для проведения полевых работ и их обоснование; полевые работы, лабораторно-аналитические исследования, камеральные работы; создание предварительных цифровых архивов геологической информации. Макеты карт авторского варианта комплектов Госгеолкарты-200/2 (карта фактического материала, геологическая дочетвертичных образований, четвертичных образований, полезных ископаемых). Предварительно уточненные особенности геологического строения территории и закономерности размещения полезных ископаемых; предварительные комплекты геофизической основы масштаба 1:200 000, комплект дистанционной основы масштаба 1:200 000.
</t>
    </r>
    <r>
      <rPr>
        <b/>
        <sz val="10"/>
        <rFont val="Arial"/>
      </rPr>
      <t xml:space="preserve">Прирост среднемасштабной геологической изученности 480,2 кв. км</t>
    </r>
  </si>
  <si>
    <t>1.1.3.17</t>
  </si>
  <si>
    <t xml:space="preserve">ГДП-200 и подготовка к изданию листов Q-41-VII, VIII (Адзьвинская площадь)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</si>
  <si>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составление схем геологической, геофизической, геохимической, поисковой изученности;составление карт несбивок (геологическая, четвертичных образований, минераненического районирования), и других дополнительных карт и схем,  выделение опорных участков для проведения полевых работ и их обоснование; полевые работы, лабораторно-аналитические исследования, камеральные работы; создание предварительных цифровых архивов геологической информации. Макеты карт авторского варианта комплектов Госгеолкарты-200/2 (карта фактического материала, геологическая дочетвертичных образований, четвертичных образований, полезных ископаемых). Предварительно уточненные особенности геологического строения территории и закономерности размещения полезных ископаемых; предварительные комплекты геофизической основы масштаба 1:200 000, комплект дистанционной основы масштаба 1:200 000.
</t>
    </r>
    <r>
      <rPr>
        <b/>
        <sz val="10"/>
        <rFont val="Arial"/>
      </rPr>
      <t xml:space="preserve">Прирост среднемасштабной геологической изученности 528,5 кв. км</t>
    </r>
  </si>
  <si>
    <t>1.1.3.18</t>
  </si>
  <si>
    <t xml:space="preserve">ГДП-200 листов N-36-(VII), VIII, IX (Смоленск)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</si>
  <si>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составление схем геологической, геофизической, геохимической, поисковой изученности;составление карт несбивок (геологическая, четвертичных образований, минераненического районирования), и других дополнительных карт и схем,  выделение опорных участков для проведения полевых работ и их обоснование; полевые работы, лабораторно-аналитические исследования, камеральные работы; создание предварительных цифровых архивов геологической информации. Макеты карт авторского варианта комплектов Госгеолкарты-200/2 (карта фактического материала, геологическая дочетвертичных образований, четвертичных образований, полезных ископаемых). Предварительно уточненные особенности геологического строения территории и закономерности размещения полезных ископаемых; предварительные комплекты геофизической основы масштаба 1:200 000, комплект дистанционной основы масштаба 1:200 000.
</t>
    </r>
    <r>
      <rPr>
        <b/>
        <sz val="10"/>
        <rFont val="Arial"/>
      </rPr>
      <t xml:space="preserve">Прирост среднемасштабной геологической изученности 809,5 кв. км</t>
    </r>
  </si>
  <si>
    <t>1.1.3.19</t>
  </si>
  <si>
    <t xml:space="preserve">Составление и подготовка к изданию комплекта Госгеолкарты-200 листа N-37-XXVIII (Данков)</t>
  </si>
  <si>
    <t xml:space="preserve">2026
III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</si>
  <si>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камеральные работы. Актуализированные авторские варианты карт комплекта Госгеолкарты-200/2 с цифровыми моделями (в формате ГИС): геологическая карта дочетвертичных образований, карта четвертичных образований, карта полезных ископаемых и закономерностей их размещения. Уточненные особенности геологического строения, уточнение границ известных и вновь выявленных минерагенических таксонов, перспективных на обнаружение месторождений полезных ископаемых. Предварительно выделенные перспективные площади с предварительной оценкой прогнозных ресурсов полезных ископаемых по категории Р3</t>
    </r>
  </si>
  <si>
    <t>1.1.3.20</t>
  </si>
  <si>
    <t xml:space="preserve">Составление и подготовка к изданию листа O-40-XXXV (Артинская площадь)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</si>
  <si>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лабораторно-аналитические исследования, </t>
    </r>
    <r>
      <rPr>
        <b/>
        <sz val="10"/>
        <rFont val="Arial"/>
      </rPr>
      <t>к</t>
    </r>
    <r>
      <rPr>
        <sz val="10"/>
        <rFont val="Arial"/>
      </rPr>
      <t xml:space="preserve">амеральные работы. Актуализированные авторские варианты карт комплекта Госгеолкарты-200/2 с цифровыми моделями (в формате ГИС): геологическая карта дочетвертичных образований, карта четвертичных образований, карта полезных ископаемых и закономерностей их размещения. Уточненные особенности геологического строения, уточнение границ известных и вновь выявленных минерагенических таксонов, перспективных на обнаружение месторождений полезных ископаемых. Предварительно выделенные перспективные площади с предварительной оценкой прогнозных ресурсов полезных ископаемых по категории Р3</t>
    </r>
  </si>
  <si>
    <t>1.1.3.21</t>
  </si>
  <si>
    <t xml:space="preserve">ГДП-200 и подготовка к изданию листа N-39-XXVII (Самара)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</si>
  <si>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составление схем геологической, геофизической, геохимической, поисковой изученности;составление карт несбивок (геологическая, четвертичных образований, минераненического районирования), и других дополнительных карт и схем,  выделение опорных участков для проведения полевых работ и их обоснование; полевые работы, лабораторно-аналитические исследования, камеральные работы; создание предварительных цифровых архивов геологической информации. Макеты карт авторского варианта комплектов Госгеолкарты-200/2 (карта фактического материала, геологическая дочетвертичных образований, четвертичных образований, полезных ископаемых). Предварительно уточненные особенности геологического строения территории и закономерности размещения полезных ископаемых; предварительные комплекты геофизической основы масштаба 1:200 000, комплект дистанционной основы масштаба 1:200 000.
</t>
    </r>
    <r>
      <rPr>
        <b/>
        <sz val="10"/>
        <rFont val="Arial"/>
      </rPr>
      <t xml:space="preserve">Прирост среднемасштабной геологической изученности 405,8 кв. км</t>
    </r>
  </si>
  <si>
    <t>1.1.3.22</t>
  </si>
  <si>
    <t xml:space="preserve">ГДП-200 листа О-41-ХХVII (Камышловская площадь)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</si>
  <si>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составление схем геологической, геофизической, геохимической, поисковой изученности;составление карт несбивок (геологическая, четвертичных образований, минераненического районирования), и других дополнительных карт и схем,  выделение опорных участков для проведения полевых работ и их обоснование; полевые работы, лабораторно-аналитические исследования, камеральные работы; создание предварительных цифровых архивов геологической информации. Макеты карт авторского варианта комплектов Госгеолкарты-200/2 (карта фактического материала, геологическая дочетвертичных образований, четвертичных образований, полезных ископаемых). Предварительно уточненные особенности геологического строения территории и закономерности размещения полезных ископаемых; предварительные комплекты геофизической и геохимической основ масштаба 1:200 000, комплект дистанционной основы масштаба 1:200 000.
</t>
    </r>
    <r>
      <rPr>
        <b/>
        <sz val="10"/>
        <rFont val="Arial"/>
      </rPr>
      <t xml:space="preserve">Прирост среднемасштабной геологической изученности 367,6 кв. км</t>
    </r>
  </si>
  <si>
    <t>1.1.3.23</t>
  </si>
  <si>
    <t xml:space="preserve">Оценка изученности и геологическое обоснование проведения ГДП-200 листа N-40-V (Верхнекигинская площадь)</t>
  </si>
  <si>
    <r>
      <rPr>
        <b/>
        <sz val="10"/>
        <rFont val="Arial"/>
      </rPr>
      <t xml:space="preserve">1 этап. </t>
    </r>
    <r>
      <rPr>
        <sz val="10"/>
        <rFont val="Arial"/>
      </rPr>
      <t xml:space="preserve">Проектирование и подготовительные работы,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составление схем геологической, геофизической, геохимической, поисковой изученности;составление карт несбивок (геологическая, четвертичных образований, минераненического районирования), и других дополнительных карт и схем,  выделение опорных участков для проведения полевых работ и их обоснование; полевые работы, лабораторно-аналитические исследования, камеральные работы. Создание предварительных цифровых архивов геологической информации. Предварительные карты комплектов геохимической и геофизической основ масштаба 1:200 000, дистанционная основа масштаба 1:200 000. Предварительные карты геологического содержания масштаба 1:200 000 в цифровом и аналоговом виде (геологическая, четвертичная, полезных ископаемых).</t>
    </r>
  </si>
  <si>
    <t>1.1.3.24</t>
  </si>
  <si>
    <t xml:space="preserve">ГДП-200 и подготовка к изданию листа L-38-V (Цаган-Аманская площадь)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</si>
  <si>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составление схем геологической, геофизической, геохимической, поисковой изученности;составление карт несбивок (геологическая, четвертичных образований, минераненического районирования), и других дополнительных карт и схем,  выделение опорных участков для проведения полевых работ и их обоснование; полевые работы, лабораторно-аналитические исследования, камеральные работы; создание предварительных цифровых архивов геологической информации. Макеты карт авторского варианта комплектов Госгеолкарты-200/2 (карта фактического материала, геологическая дочетвертичных образований, четвертичных образований, полезных ископаемых). Предварительно уточненные особенности геологического строения территории и закономерности размещения полезных ископаемых; предварительные комплекты геофизической основы масштаба 1:200 000, комплект дистанционной основы масштаба 1:200 000.
</t>
    </r>
    <r>
      <rPr>
        <b/>
        <sz val="10"/>
        <rFont val="Arial"/>
      </rPr>
      <t xml:space="preserve">Прирост среднемасштабной геологической изученности 456,0 кв. км</t>
    </r>
  </si>
  <si>
    <t>1.1.3.25</t>
  </si>
  <si>
    <t xml:space="preserve">ГСШ-200 акваториальной части листа L-37-XIX (Керчь),
ГДП-200 сухопутной части листа L-37-XIX, (-XXV) (Керчь)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</si>
  <si>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составление схем геологической, геофизической, геохимической, поисковой изученности; составление карт несбивок (геологическая, четвертичных образований, минераненического районирования), и других дополнительных карт и схем, выделение опорных участков для проведения полевых работ и их обоснование; полевые работы (на суше и акватории), лабораторно-аналитические исследования, камеральные работы; создание предварительных цифровых архивов геологической информации. Макеты карт авторского варианта комплектов Госгеолкарты-200/2 (карта фактического материала, геологическая карта, четвертичных образований, полезных ископаемых). Предварительно уточненные особенности геологического строения территории,</t>
    </r>
    <r>
      <rPr>
        <b/>
        <sz val="10"/>
        <rFont val="Arial"/>
      </rPr>
      <t xml:space="preserve"> </t>
    </r>
    <r>
      <rPr>
        <sz val="10"/>
        <rFont val="Arial"/>
      </rPr>
      <t xml:space="preserve">предварительные геофизические материалы; комплект дистанционной основы масштаба 1:200 000</t>
    </r>
  </si>
  <si>
    <t>1.1.3.26</t>
  </si>
  <si>
    <t xml:space="preserve">ГДП-200 и подготовка к изданию листа O-49-XXIX (Согдиондонская площадь) 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</si>
  <si>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выделение опорных участков для проведения полевых работ и их обоснование; полевые работы, лабораторно-аналитические исследования, камеральные работы; пополнение предварительных цифровых архивов геологической информации, составление карт геологического содержания в ГИС-формате; предварительное геохимическое и геофизическое сопровождение работ. Предварительные карты авторского варианта комплектов Госгеолкарты-200/2 (карта фактического материала, геологическая, четвертичных образований, полезных ископаемых).
</t>
    </r>
    <r>
      <rPr>
        <b/>
        <sz val="10"/>
        <rFont val="Arial"/>
      </rPr>
      <t xml:space="preserve">Прирост среднемасштабной геологической изученности 367,7 кв. км</t>
    </r>
  </si>
  <si>
    <t>1.1.3.27</t>
  </si>
  <si>
    <t xml:space="preserve">ГДП-200 и подготовка к изданию листа М-45-XVII (Ортолыкская площадь) 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</si>
  <si>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выделение опорных участков для проведения полевых работ и их обоснование; полевые работы, лабораторно-аналитические исследования, камеральные работы; пополнение предварительных цифровых архивов геологической информации, составление карт геологического содержания в ГИС-формате.
Предварительные карты авторского варианта комплектов Госгеолкарты-200/2 (карта фактического материала, геологическая карта, карта палеоген-четвертичных образований, полезных ископаемых и закономерностей их размещения). 
</t>
    </r>
    <r>
      <rPr>
        <b/>
        <sz val="10"/>
        <rFont val="Arial"/>
      </rPr>
      <t xml:space="preserve">Прирост среднемасштабной геологической изученности 430,4 кв. км</t>
    </r>
  </si>
  <si>
    <t>1.1.3.28</t>
  </si>
  <si>
    <t xml:space="preserve">Составление и подготовка к изданию листа N-45-XXIII (Междуреченская площадь) 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</si>
  <si>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лабораторно-аналитические исследования, </t>
    </r>
    <r>
      <rPr>
        <b/>
        <sz val="10"/>
        <rFont val="Arial"/>
      </rPr>
      <t>к</t>
    </r>
    <r>
      <rPr>
        <sz val="10"/>
        <rFont val="Arial"/>
      </rPr>
      <t xml:space="preserve">амеральные работы. Актуализированные авторские варианты карт комплекта Госгеолкарты-200/2 с цифровыми моделями (в формате ГИС): геологическая карта, карта четвертичных образований, карта полезных ископаемых и закономерностей их размещения. Уточненные особенности геологического строения, уточнение границ выявленных минерагенических таксонов, перспективных на обнаружение месторождений полезных ископаемых. Предварительно выделенные перспективные площади с предварительной оценкой прогнозных ресурсов полезных ископаемых по категории Р3</t>
    </r>
  </si>
  <si>
    <t>1.1.3.29</t>
  </si>
  <si>
    <t xml:space="preserve">Составление и подготовка к изданию листа M-46-XII (Балгазын) </t>
  </si>
  <si>
    <t>1.1.3.30</t>
  </si>
  <si>
    <t xml:space="preserve">ГДП-200 и подготовка к изданию листов M-54-XXVI, (XXVII) (Совгаванская площадь)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</si>
  <si>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выделение опорных участков для проведения полевых работ и их обоснование; полевые работы, лабораторно-аналитические исследования, камеральные работы; пополнение предварительных цифровых архивов геологической информации, составление карт геологического содержания в ГИС-формате; предварительное геохимическое и геофизическое сопровождение работ. Предварительные карты авторского варианта комплектов Госгеолкарты-200/2 (карта фактического материала, геологическая, четвертичных образований, полезных ископаемых).
</t>
    </r>
    <r>
      <rPr>
        <b/>
        <sz val="10"/>
        <rFont val="Arial"/>
      </rPr>
      <t xml:space="preserve">Прирост среднемасштабной геологической изученности 884,1 кв. км</t>
    </r>
  </si>
  <si>
    <t>1.1.3.31</t>
  </si>
  <si>
    <t xml:space="preserve">ГДП-200 и подготовка к изданию листов P-59-XXI,XXII (Мирная площадь)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</si>
  <si>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сбор, анализ и систематизация опубликованных, фондовых и архивных геологических, геохимических, геофизических и дистанционных материалов; комплексная интерпретация геологических, геофизических, геохимических и дистанционных данных по изучаемой территории; выделение опорных участков для проведения полевых работ и их обоснование; полевые работы, лабораторно-аналитические исследования, камеральные работы; пополнение предварительных цифровых архивов геологической информации, составление карт геологического содержания в ГИС-формате; предварительное геохимическое и геофизическое сопровождение работ. Предварительные карты авторского варианта комплектов Госгеолкарты-200/2 (карта фактического материала, геологическая, четвертичных образований, полезных ископаемых).
</t>
    </r>
    <r>
      <rPr>
        <b/>
        <sz val="10"/>
        <rFont val="Arial"/>
      </rPr>
      <t xml:space="preserve">Прирост среднемасштабной геологической изученности 641,3 кв. км</t>
    </r>
  </si>
  <si>
    <t>1.1.3.32</t>
  </si>
  <si>
    <t xml:space="preserve">ГДП-200 листов P-38-XXI,XXII (Красноборская площадь)</t>
  </si>
  <si>
    <t xml:space="preserve">ФГБУ "Институт Карпинского"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</si>
  <si>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полевые работы, лабораторно-аналитические исследования, камеральные работы; предварительный комплексный анализ геологических, геофизических и геохимических данных; создание предварительных цифровых архивов геологической информации, составление карт геологического содержания в ГИС-формате; предварительная обработка геологических материалов и их интерпретация для уточнения геологического строения и минерагении, предварительное геохимическое и геофизическое сопровождение работ. Предварительные карты авторского варианта комплекта Госгеолкарты-200/2 (карта фактического материала, геологическая дочетвертичных образований, четвертичных образований, полезных ископаемых и закономерностей их размещения). Предварительно уточненные особенности геологического строения территории и закономерности размещения полезных ископаемых; предварительные комплекты геофизической основы масштаба 1:200 000, комплект дистанционной основы масштаба 1:200 000. </t>
    </r>
  </si>
  <si>
    <t>1.1.3.33</t>
  </si>
  <si>
    <t xml:space="preserve">ГДП-200 листов R-49-III,IV,IX,X (Попигайская площадь) 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</si>
  <si>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полевые работы, лабораторно-аналитические исследования, камеральные работы; предварительный комплексный анализ геологических, геофизических и геохимических данных; пополнение предварительных цифровых архивов геологической информации, составление карт геологического содержания в ГИС-формате; предварительная обработка геологических материалов и их интерпретация для уточнения геологического строения и минерагении, предварительное геохимическое и геофизическое сопровождение работ. Предварительные карты авторского варианта комплектов Госгеолкарты-200/2 (карта фактического материала, геологическая, четвертичных образований, полезных ископаемых и закономерностей их размещения). Предварительно уточненные особенности геологического строения территории и закономерности размещения полезных ископаемых. </t>
    </r>
  </si>
  <si>
    <t>1.1.3.34</t>
  </si>
  <si>
    <t xml:space="preserve">ГДП-200 листов R-54-XIX, XX (Иргичанская площадь)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</si>
  <si>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полевые работы, лабораторно-аналитические исследования, камеральные работы; предварительная комплексная интерпретация геологических, геофизических, геохимических и дистанционных данных по изучаемой территории; формирование и пополнение цифровых архивов первичной фактографической и картографической информации, предварительное уточнение особенностей геологического строения территории, предварительное уточнение и/или выявление новых закономерностей размещения полезных ископаемых, факторов и критериев их прогнозирования, предварительное геохимическое и геофизическое сопровождение работ. Предварительные карты авторского варианта комплектов Госгеолкарты-200/2 (карта фактического материала, геологическая, четвертичных образований, полезных ископаемых и закономерностей их размещения). Предварительно уточненные особенности геологического строения территории и закономерности размещения полезных ископаемых. </t>
    </r>
  </si>
  <si>
    <t>1.1.3.35</t>
  </si>
  <si>
    <t xml:space="preserve">ГДП-200 листа О-54-VIII (Матийская площадь)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</si>
  <si>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полевые работы, лабораторно-аналитические исследования, камеральные работы; предварительный комплексный анализ геологических, геофизических и геохимических данных; пополнение  предварительных цифровых архивов геологической информации, составление карт геологического содержания в ГИС-формате; предварительная обработка геологических материалов и их интерпретация для уточнения геологического строения и минерагении, предварительное геохимическое и геофизическое сопровождение работ. Предварительные карты авторского варианта комплектов Госгеолкарты-200/2 (карта фактического материала, геологическая, четвертичных образований, полезных ископаемых и закономерностей их размещения). Предварительно уточненные особенности геологического строения территории и закономерности размещения полезных ископаемых. </t>
    </r>
  </si>
  <si>
    <t>1.1.3.36</t>
  </si>
  <si>
    <t xml:space="preserve">ГДП-200 листа Q-58-XXIX (Еропольская площадь)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</si>
  <si>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полевые работы, лабораторно-аналитические исследования, камеральные работы; предварительный комплексный анализ геологических, геофизических и геохимических данных; создание предварительных цифровых архивов геологической информации, составление карт геологического содержания в ГИС-формате; предварительная обработка геологических материалов и их интерпретация для уточнения геологического строения и минерагении, предварительное геохимическое и геофизическое сопровождение работ. Предварительные карты авторского варианта комплектов Госгеолкарты-200/2 (карта фактического материала, геологическая, четвертичных образований, полезных ископаемых и закономерностей их размещения). Предварительно уточненные особенности геологического строения территории и закономерности размещения полезных ископаемых; предварительные комплекты геохимической основы масштаба 1:200 000, комплекты дистанционной основы масштаба 1:200 000. </t>
    </r>
  </si>
  <si>
    <t>1.1.3.37</t>
  </si>
  <si>
    <t xml:space="preserve">Составление и подготовка к изданию комплекта Госгеолкарты-200/2 листов M-37-(XIV),XV (XX),XXI (Валуйки)</t>
  </si>
  <si>
    <t xml:space="preserve">2027 
III</t>
  </si>
  <si>
    <r>
      <rPr>
        <b/>
        <sz val="10"/>
        <rFont val="Arial"/>
      </rPr>
      <t xml:space="preserve">1 этап: </t>
    </r>
    <r>
      <rPr>
        <sz val="10"/>
        <rFont val="Arial"/>
      </rPr>
      <t>проектирование</t>
    </r>
  </si>
  <si>
    <t>1.1.3.38</t>
  </si>
  <si>
    <t xml:space="preserve">Составление и подготовка к изданию комплекта Госгеолкарты-200/2 листа M-37-XXIII (Богучар)</t>
  </si>
  <si>
    <t>1.1.3.39</t>
  </si>
  <si>
    <t xml:space="preserve">ГДП-200 и подготовка к изданию комплектов Госгеолкарты-200/2 листов Р-39-III, IV (Обдырская площадь)</t>
  </si>
  <si>
    <t xml:space="preserve">2028 IV</t>
  </si>
  <si>
    <r>
      <rPr>
        <b/>
        <sz val="10"/>
        <rFont val="Arial"/>
      </rPr>
      <t xml:space="preserve">1 этап: </t>
    </r>
    <r>
      <rPr>
        <sz val="10"/>
        <rFont val="Arial"/>
      </rPr>
      <t xml:space="preserve">подготовительные работы и проектирование, предварительный сбор, анализ и систематизация опубликованных, фондовых и архивных геологических, геохимических, геофизических и дистанционных материалов; предварительная комплексная интерпретация геологических, геофизических, геохимических и дистанционных данных по изучаемой территории; предварительное выделение опорных участков для проведения полевых работ и их обоснование</t>
    </r>
  </si>
  <si>
    <t>1.1.3.40</t>
  </si>
  <si>
    <t xml:space="preserve">Оценка геологической, геофизической, геохимической изученности и подготовка геологического обоснования ГДП-200 листов R-35-XXXV, XXXVI (Светлый)</t>
  </si>
  <si>
    <t xml:space="preserve">2027 IV</t>
  </si>
  <si>
    <r>
      <rPr>
        <b/>
        <sz val="10"/>
        <rFont val="Arial"/>
      </rPr>
      <t xml:space="preserve">1 этап. </t>
    </r>
    <r>
      <rPr>
        <sz val="10"/>
        <rFont val="Arial"/>
      </rPr>
      <t xml:space="preserve">Проектирование и подготовительные работы, предварительный сбор, анализ и систематизация опубликованных, фондовых и архивных геологических, геохимических, геофизических и дистанционных материалов; составление предварительных схем геологической, геофизической, геохимической, поисковой изученности;составление предварительных карт несбивок (геологическая, четвертичных образований, минераненического районирования), и других дополнительных карт и схем, предварительное  выделение опорных участков для проведения полевых работ и их обоснование, составление дистанционных основ масштаба 1:200 000 (в предварительном варианте)</t>
    </r>
  </si>
  <si>
    <t>1.1.3.41</t>
  </si>
  <si>
    <t xml:space="preserve">Оценка геологической, геофизической, геохимической изученности и подготовка геологического обоснования ГДП-200 листов N-36-I-IV, X, (-XIV), XV, (-XX), XXI, (-XXXII), XXXIII (Приграничная площадь)</t>
  </si>
  <si>
    <t>1.1.3.42</t>
  </si>
  <si>
    <t xml:space="preserve">Оценка геологической, геофизической, геохимической изученности и подготовка геологического обоснования ГДП-200 листа Р-40-XXVII (Ныробская площадь)</t>
  </si>
  <si>
    <t>1.1.3.43</t>
  </si>
  <si>
    <t xml:space="preserve">Составление и подготовка к изданию комплекта Госгеолкарты-200/2 сухопутной части листа L-36-XXVIII (Евпатория)</t>
  </si>
  <si>
    <t>1.1.3.44</t>
  </si>
  <si>
    <t xml:space="preserve">Составление и подготовка к изданию комплекта Госгеолкарты-200/2 листа К-38-XVIII (Избербашская площадь)</t>
  </si>
  <si>
    <t>1.1.3.45</t>
  </si>
  <si>
    <t xml:space="preserve">Составление и подготовка к изданию комплекта Госгеолкарты-200/2 листа K-36-VI (площадь Андрусова)</t>
  </si>
  <si>
    <t>1.1.3.46</t>
  </si>
  <si>
    <t xml:space="preserve">Составление и подготовка к изданию комплекта Госгеолкарты-200/2 листов L-37-XV (Приморско-Ахтарск)</t>
  </si>
  <si>
    <t>1.1.3.47</t>
  </si>
  <si>
    <t xml:space="preserve">Составление и подготовка к изданию комплекта Госгеолкарты-200/2 листа L-37-XXI (Тимашевск)</t>
  </si>
  <si>
    <t>1.1.3.48</t>
  </si>
  <si>
    <t xml:space="preserve">Оценка геологической, геофизической, геохимической изученности и подготовка геологического обоснования ГДП-200 акваториальной части листов L-36-XVIII, XXIII, L-37-VIII, XIII, XIV (Северо-Азовская площадь) </t>
  </si>
  <si>
    <r>
      <rPr>
        <b/>
        <sz val="10"/>
        <rFont val="Arial"/>
      </rPr>
      <t xml:space="preserve">1 этап. </t>
    </r>
    <r>
      <rPr>
        <sz val="10"/>
        <rFont val="Arial"/>
      </rPr>
      <t xml:space="preserve">Проектирование и подготовительные работы, предварительный сбор, анализ и систематизация опубликованных, фондовых и архивных геологических, геохимических, геофизических и дистанционных материалов; составление предварительных схем геологической, геофизической, геохимической, поисковой изученности;составление предварительных карт несбивок (геологическая, четвертичных образований, минераненического районирования), и других дополнительных карт и схем, предварительное  выделение опорных участков для проведения полевых работ и их обоснование</t>
    </r>
  </si>
  <si>
    <t>1.1.3.49</t>
  </si>
  <si>
    <t xml:space="preserve">Оценка геологической, геофизической, геохимической изученности и подготовка геологического обоснования ГДП-200 листа K-38-XI (Хасавюрт)</t>
  </si>
  <si>
    <t>1.1.3.50</t>
  </si>
  <si>
    <t xml:space="preserve">Оценка геологической, геофизической, геохимической изученности и подготовка геологического обоснования ГДП-200 листов S-49-IX–XII, R-48-XXI-XXIV, R-45-XXIX, XXX, N-46-VII, XIV, XV, N-44-XII в пределах Сибирского ФО</t>
  </si>
  <si>
    <t>1.1.3.51</t>
  </si>
  <si>
    <t xml:space="preserve">Составление и подготовка к изданию комплекта Госгеолкарты-200/2 листов R-49-XXIX,XXX (Мюнюсяхская площадь)</t>
  </si>
  <si>
    <t xml:space="preserve">2027
III</t>
  </si>
  <si>
    <t>1.1.3.52</t>
  </si>
  <si>
    <t xml:space="preserve">ГДП-200 и подготовка к изданию комплектов Госгеолкарты-200/2 листов Р-51-XXVI, XXVII (Наманинско-Чаро-Синская площадь)</t>
  </si>
  <si>
    <t>1.1.3.53</t>
  </si>
  <si>
    <t xml:space="preserve">Оценка геологической, геофизической изученности и геологическое обоснование проведения ГДП-200 листов Q-54-I, VII, VIII, O-50-XVIII, Q-53-XXVII, XXXIII, P-53-XII, P-54-XVI, XVII, XVIII, R-54-XXV, XXVI, R-55-XIII, XIV в пределах Республики Саха (Якутия) (Дальневосточный ФО)</t>
  </si>
  <si>
    <t>1.1.3.54</t>
  </si>
  <si>
    <t xml:space="preserve">ГДП-200 и подготовка к изданию комплектов Госгеолкарты-200/2 листов R-49-XI, XII (Эбеляхская площадь)</t>
  </si>
  <si>
    <t>1.1.3.55</t>
  </si>
  <si>
    <t xml:space="preserve">Составление и подготовка к изданию комплекта Госгеолкарты-200/2 листа P-54-XXXVI (Ульбейская площадь)</t>
  </si>
  <si>
    <t>1.1.3.56</t>
  </si>
  <si>
    <t xml:space="preserve">Составление и подготовка к изданию комплекта Госгеолкарты-200/2 листа N-50-XXXV (Шилкинская площадь)</t>
  </si>
  <si>
    <t>1.1.3.57</t>
  </si>
  <si>
    <t xml:space="preserve">Оценка геологической, геофизической изученности и геологическое обоснование проведения ГДП-200 листов O-53-XXXIII, XXXIV, L-53-XXIII, XXIV, N-53-IX, X, N-51-XX, Р-54-XXX, Р-55-XIX, XX, XXXI в пределах Забайкалья и Дальнего Востока (Дальневосточный ФО)</t>
  </si>
  <si>
    <t>1.1.3.58</t>
  </si>
  <si>
    <t xml:space="preserve">ГДП-200 листа Q-58-XXX (Анюйская площадь)</t>
  </si>
  <si>
    <t>1.1.3.59</t>
  </si>
  <si>
    <t xml:space="preserve">ГДП-200 листа Q-59-XXVI (Анадырская площадь)</t>
  </si>
  <si>
    <t>1.1.3.60</t>
  </si>
  <si>
    <t xml:space="preserve">Оценка геологической, геофизической изученности и геологическое обоснование проведения ГДП-200 листов Q-58-XXXV, XXXVI, P-58-III-IX, P-57- VII, VIII, XI-XIV в пределах Северо-Востока (Дальневосточный ФО)</t>
  </si>
  <si>
    <t>1.1.3.61</t>
  </si>
  <si>
    <t xml:space="preserve">Проведение в 2026-2028 годах региональных геолого-съемочных работ масштаба 1:200 000 на группу листов</t>
  </si>
  <si>
    <t xml:space="preserve">2026
I</t>
  </si>
  <si>
    <t xml:space="preserve">2028
IV</t>
  </si>
  <si>
    <r>
      <rPr>
        <b/>
        <sz val="10"/>
        <rFont val="Arial"/>
      </rPr>
      <t xml:space="preserve">2026 г. Оценка изученности и геологическое обоснование проведения ГДП-200 группы листов,</t>
    </r>
    <r>
      <rPr>
        <sz val="10"/>
        <rFont val="Arial"/>
      </rPr>
      <t xml:space="preserve"> </t>
    </r>
    <r>
      <rPr>
        <b/>
        <sz val="10"/>
        <rFont val="Arial"/>
      </rPr>
      <t xml:space="preserve">1 этап</t>
    </r>
    <r>
      <rPr>
        <sz val="10"/>
        <rFont val="Arial"/>
      </rPr>
      <t xml:space="preserve"> – комплект предварительных карт геологического содержания.
</t>
    </r>
    <r>
      <rPr>
        <b/>
        <sz val="10"/>
        <rFont val="Arial"/>
      </rPr>
      <t xml:space="preserve">ГДП-200 группы листов</t>
    </r>
    <r>
      <rPr>
        <sz val="10"/>
        <rFont val="Arial"/>
      </rPr>
      <t>,</t>
    </r>
    <r>
      <rPr>
        <b/>
        <sz val="10"/>
        <rFont val="Arial"/>
      </rPr>
      <t xml:space="preserve"> 1 этап</t>
    </r>
    <r>
      <rPr>
        <sz val="10"/>
        <rFont val="Arial"/>
      </rPr>
      <t xml:space="preserve"> – полевые работы, предварительные карты геологического содержания, уточненные данные о геологическом строении и закономерностях размещения полезных ископаемых.</t>
    </r>
    <r>
      <rPr>
        <b/>
        <sz val="10"/>
        <rFont val="Arial"/>
      </rPr>
      <t xml:space="preserve">
ГДП-200 и подготовка к изданию комплектов Госгеолкарты-200/2 группы листов, 1 этап</t>
    </r>
    <r>
      <rPr>
        <sz val="10"/>
        <rFont val="Arial"/>
      </rPr>
      <t xml:space="preserve"> – предварительные карты геологического содержания, уточненные данные о геологическом строении, предварительные данные о закономерностях размещения полезных ископаемых. Предварительно локализованные площади.
</t>
    </r>
    <r>
      <rPr>
        <b/>
        <sz val="10"/>
        <rFont val="Arial"/>
      </rPr>
      <t xml:space="preserve">Составление и подготовка к изданию комплектов Госгеолкарты-200/2 группы листов, 1 этап </t>
    </r>
    <r>
      <rPr>
        <sz val="10"/>
        <rFont val="Arial"/>
      </rPr>
      <t xml:space="preserve">– актуализированные карты комплектов Государственной геологической карты масштаба 1:200 000.
</t>
    </r>
    <r>
      <rPr>
        <b/>
        <sz val="10"/>
        <rFont val="Arial"/>
      </rPr>
      <t xml:space="preserve">Комплексная аэрогеофизическая съемка масштаба 1:50 000 группы листов, 1 этап</t>
    </r>
    <r>
      <rPr>
        <sz val="10"/>
        <rFont val="Arial"/>
      </rPr>
      <t xml:space="preserve"> – полевые аэрогеофизические работы, предварительные геофизические карты масштаба 1:200 000 и 1:50 000.</t>
    </r>
  </si>
  <si>
    <t xml:space="preserve">1.2. Создание государственной сети опорных геолого-геофизических профилей, параметрических и сверхглубоких скважин</t>
  </si>
  <si>
    <t xml:space="preserve">1.2.1. Создание государственной сети опорных геолого-геофизических профилей, параметрических и сверхглубоких скважин</t>
  </si>
  <si>
    <t xml:space="preserve">Прирост государственной сети опорных геолого-геофизических профилей на территории России и ее континентальном шельфе:
2025 г. – 250 тыс. погонных метров </t>
  </si>
  <si>
    <t>1.2.1.1</t>
  </si>
  <si>
    <t xml:space="preserve">Создание государственной сети опорных геолого-геофизических профилей, параметрических и сверхглубоких скважин на территории Российской Федерации в 2023-2025 гг.</t>
  </si>
  <si>
    <r>
      <rPr>
        <b/>
        <sz val="10"/>
        <rFont val="Arial"/>
      </rPr>
      <t xml:space="preserve">Построить модель (масштаб 1:500 000) глубинного строения верхней части земной коры (глубинность 10-15 км) по фрагменту опорного геолого-геофизического профиля 8- ДВ, пересекающего перспективные металлогенические зоны и районы Дальневосточного ФО</t>
    </r>
    <r>
      <rPr>
        <sz val="10"/>
        <rFont val="Arial"/>
      </rPr>
      <t>,</t>
    </r>
    <r>
      <rPr>
        <b/>
        <sz val="10"/>
        <rFont val="Arial"/>
      </rPr>
      <t xml:space="preserve"> в том числе:</t>
    </r>
    <r>
      <rPr>
        <sz val="10"/>
        <rFont val="Arial"/>
      </rPr>
      <t xml:space="preserve"> выявить глубинные критерии размещения перспективных минерагенических зон по Верхне-Зейскому фрагменту профиля; выявить закономерности размещения перспективных металлогенических зон Амуро-Охотской складчатой системы в пределах Верхне-Зейского участка в связи с особенностями глубинного строения верхней части земной коры.
</t>
    </r>
    <r>
      <rPr>
        <b/>
        <sz val="10"/>
        <rFont val="Arial"/>
      </rPr>
      <t xml:space="preserve">Построить модель глубинного строения центральной части Сибирского кратона (центральная - юго-восточная части Тунгусской синеклизы) в сечении ретроспективных региональных профилей («Нижняя Тунгуска», «Кимберлит»; «1-СБ-2006», «Батолит»): 1-ый этап - подготовка комплектов глубинных геофизических разрезов (масштаб 1:1 000 000) и карты поля силы тяжести (м-б 1:1 500 000) в том числе создать:</t>
    </r>
    <r>
      <rPr>
        <sz val="10"/>
        <rFont val="Arial"/>
      </rPr>
      <t xml:space="preserve"> структурные (временной и глубинный) разрезы по фрагменту речного регионального профиль МОВ-ОГТ «Нижняя Тунгуска» с удлиненной записью (22 с) в объеме не менее 550 пог. км; систему плотностных разрезов по фрагментам ретроспективных сейсмических профилей «Батолит», 1-СБ-2006, «Кимберлит», «Нижняя Тунгуска» на основе методико-технологических принципов 3D структурно-плотностного моделирования. </t>
    </r>
    <r>
      <rPr>
        <b/>
        <sz val="10"/>
        <rFont val="Arial"/>
      </rPr>
      <t xml:space="preserve">
Дополнить геофизический атлас глубинного строения Северо-Востока ДФО (листы R-57, 58, 59, 60, 1; Q-57, 58, 59, 60, 1, 2) новыми элементами, обеспечивающими построение 3D геолого-геофизической мидели Верхояно-Чукотской и Корякско-Камчатской складчатых областей, в том числе: </t>
    </r>
    <r>
      <rPr>
        <sz val="10"/>
        <rFont val="Arial"/>
      </rPr>
      <t xml:space="preserve">уточнить по результатам полевых специализированных геологических исследований (лист Q-59, 60) авторский вариант разреза складчато-метаморфического слоя; создать карты плотностных параметров нижней и верхней коры.</t>
    </r>
    <r>
      <rPr>
        <b/>
        <sz val="10"/>
        <rFont val="Arial"/>
      </rPr>
      <t xml:space="preserve">
Создать модель строения Борщовочного комплекса метаморфического ядра в пределах Балейской минерагенической зоны на основе обработки и углубленной интерпретации материалов Забайкальской параметрической скважины (интервал 0-2600 м) совместно с материалами по опорному профилю 1-СБ Восточный: 2 этап – модель глубинного строения, в том числе: п</t>
    </r>
    <r>
      <rPr>
        <sz val="10"/>
        <rFont val="Arial"/>
      </rPr>
      <t xml:space="preserve">остроить детальный геолого-геофизический разрез масштаба 1:500 Борщовочного КМЯ; создать модель глубинного строения Борщовочного комплекса метаморфического ядра.
Геологический отчет о результатах работ по объекту.</t>
    </r>
  </si>
  <si>
    <t>1.2.1.2</t>
  </si>
  <si>
    <t xml:space="preserve">Создание государственной сети опорных геолого-геофизических профилей, параметрических и сверхглубоких скважин на территории Российской Федерации в 2025-2027 гг.</t>
  </si>
  <si>
    <r>
      <rPr>
        <b/>
        <sz val="10"/>
        <rFont val="Arial"/>
      </rPr>
      <t xml:space="preserve">Обеспечить в 2025-2027 гг.  прирост Государственной сети опорных геолого-геофизических профилей территории Российской Федерации на основе создания Западного фрагмента нового опорного геолого-геофизического профиля 9-ДВ (1 350 тыс. пог.м) и «Витимского фрагмента» (170 тыс. пог. м), соединяющего  опорные геолого-геофизические профили 1-СБ-Восточный и 4-СБ, в том числе в 2025 г. (250 тыс. пог. м): </t>
    </r>
    <r>
      <rPr>
        <sz val="10"/>
        <rFont val="Arial"/>
      </rPr>
      <t xml:space="preserve">по Западному фрагменту профиля 9-ДВ создать уточненную схему выполнения полевых сейсморазведочных и геоэлектрических работ, обеспечивающую оптимальные условия их качественного выполнения с пояснительной запиской; создать прогнозный геолого-геофизический разрез Западного фрагмента по ретроспективным материалам; выполнить комплекс полевых наблюдений(МОВ-ОГТ, ГСЗ, МТЗ) объеме 80 тыс. пог. м; комплекс полевых наблюдений методами ГСЗ и МТЗ в объеме 370 км, полевой контроль качества работ и получаемых геофизических материалов; по «Витимскому фрагменту» создать комплект взаимоувязанных  глубинных геофизических разрезов (МОВ-ОГТ, ГСЗ, МТЗ)  в объеме 170 ты.пог.м полевых наблюдений масштаба 1:1 000 000. 
</t>
    </r>
    <r>
      <rPr>
        <b/>
        <sz val="10"/>
        <rFont val="Arial"/>
      </rPr>
      <t xml:space="preserve">Построить модель строения земной коры и верхней мантии центральной части Сибирского кратона и зоны его сочленения с Центрально-Азиатским складчатым поясом, на основе комплексного анализа комплекта сводных геофизических разрезов композитного опорного профиля «Витимский фрагмент—профиль 4-СБ», включая рассечки к нему (протяженность 2 700 км), геологических данных и комплекта карт потенциальных полей, в том числе: </t>
    </r>
    <r>
      <rPr>
        <sz val="10"/>
        <rFont val="Arial"/>
      </rPr>
      <t xml:space="preserve">создать комплект геофизических разрезов: скоростной – Vp (ГСЗ), глубинный (МОВ-ОГТ), геоэлектрический (МТЗ) масштаба 1:1 000 000 по Северному фрагменту опорного профиля 4-СБ и субширотному профилю рассечки (общая протяженность 1100 пог. км полевых наблюдений) увязанный с ранее созданными комплектами разрезов по Южному фрагменту профиля 4-СБ; создать гравиметрическую карту в условном уровне (масштаб 1:1 500 000) на основе обобщения ретроспективных материалов средне-крупномасштабных съемок в районе проложения композитного профиля (листы: O-49,50; P-49,50; Q-49,50; R-48,49,50; S-48,49,50).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</rPr>
      <t xml:space="preserve">Построить модель строения верхней части земной коры (глубинность 10-15 км) по Тындинскому фрагменту опорного геолого-геофизического профиля 8-ДВ, пересекающему перспективные металлогенические зоны Алдано-Становой провинции Дальневосточного ФО, в том числе:</t>
    </r>
    <r>
      <rPr>
        <sz val="10"/>
        <rFont val="Arial"/>
      </rPr>
      <t xml:space="preserve"> создать комплект детальных геофизических разрезов (структурный, геоэлектрический, плотностной) масштаба 1:500 000 на основе специализированной углубленной обработки первичных и ретроспективных геофизических материалов; гравиметрическую карту в условном уровне (масштаб 1:500 000) по Тындинскому участку (28 номенклатурных листов 1:200 000).</t>
    </r>
  </si>
  <si>
    <t xml:space="preserve">1.2.2. Геолого-геофизические работы по обоснованию внешних границ континентального шельфа Российской Федерации, Мировом океане</t>
  </si>
  <si>
    <t xml:space="preserve">Отчеты о проведенных геолого-геофизических работах по обоснованию внешних границ континентального шельфа Российской Федерации, Мировом океане: 2025 г. – 4 единицы.</t>
  </si>
  <si>
    <t>1.2.2.1.</t>
  </si>
  <si>
    <t xml:space="preserve">Обработка, интерпретация и обобщение геологической информации в части Амеразийского бассейна за 2001-2023 гг. касающейся вопроса международно-правового оформления внешней границы континентального шельфа Российской Федерации</t>
  </si>
  <si>
    <t xml:space="preserve">1. Сбор и анализ геологической информации в части Амеразийского бассейна за 2001-2023 гг., а также других материалов, касающихся вопроса международно-правового оформления внешней границы континентального шельфа Российской Федерации (этап 1).
2. Обработка, интерпретация (описание)  и обобщение геологической информации в части Амеразийского бассейна за 2001-2023 гг., а также других материалов, касающихся вопроса международно-правового оформления внешней границы континентального шельфа Российской Федерации (этап 1).
3. Обобщение презентационных материалов представленных в Комиссии по границам континентального шельфа с 2001 по 2023 гг. по геологической информации в части Амеразийского бассейна за 2001-2023 гг., в том числе презентационных материалов подготовленных ФГБУ "Институт Карпинского" (этап 1).
4. Подготовка дополнительных материалов для уточнения геологического строения Восточной Арктики, обоснования возраста и вещественного состава сейсмостратиграфических подразделений на основе результатов изучения керна скважин DL-1, DL-2 (2022, «Бавенит», Поднятие Де-Лонга) и другого геологического материала, полученного в ходе экспедиций в акватории Северного Ледовитого океана. Проведение дополнительных лабораторно-аналитических исследований геологического материала (керна скважин, донно-каменного материала).</t>
  </si>
  <si>
    <t xml:space="preserve">1.3. Проведение специальных гравиметрических работ (Работы специального геологического назначения)</t>
  </si>
  <si>
    <t xml:space="preserve">Прирост среднемасштабной государственной гравиметрической изученности территории Российской Федерации: 2025 г. – 7 000 кв.км.</t>
  </si>
  <si>
    <t>1.3.1.</t>
  </si>
  <si>
    <t xml:space="preserve">Гравиметрическая съемка и подготовка к изданию листов Государственной гравиметрической карты масштаба 1:200 000 на территории Дальневосточного и Сибирского федеральных округов в 2023-2025 гг.</t>
  </si>
  <si>
    <r>
      <rPr>
        <b/>
        <sz val="10"/>
        <rFont val="Arial"/>
      </rPr>
      <t xml:space="preserve">Гравиметрическая съемка масштаба 1:200 000</t>
    </r>
    <r>
      <rPr>
        <sz val="10"/>
        <rFont val="Arial"/>
      </rPr>
      <t xml:space="preserve"> листов N-53-VIII (Майская площадь-2, 2 350 кв. км), N-53-XIII (Майская площадь-3, 1 150 кв. км), R-49-XV, XVI, XXI, XXII (Сергеевская площадь, 3 500 кв. км): полевые работы, комплекты гравиметрических карт масштаба 1:200 000. Составление и подготовка к изданию в электронном виде Государственной гравиметрической карты масштаба 1:200 000 по территории Хабаровского края (лист N-53-VII - 1 лист); Камчатского края (листы Р-59-XXII, XXIII, XXIV - 3 листа), Республики Саха (Якутия) и Чукотского АО (листы Q-57-III, IV, IX, X - 4 листа), Республики Саха (Якутия) (листы P-53-VI, Q-55-XXXIII, XXXIV - 3 листа), Красноярского края и р. Саха (Якутия) (листы R-49-IX, X - 2 листа).
Геологический отчет о результатах работ по объекту.</t>
    </r>
  </si>
  <si>
    <t>1.3.2.</t>
  </si>
  <si>
    <t xml:space="preserve">Гравиметрическая съемка масштаба 1:200 000 на территории Дальневосточного и Сибирского федеральных округов в 2026-2028 гг.</t>
  </si>
  <si>
    <r>
      <rPr>
        <b/>
        <sz val="10"/>
        <rFont val="Arial"/>
      </rPr>
      <t xml:space="preserve">2026 г. </t>
    </r>
    <r>
      <rPr>
        <sz val="10"/>
        <rFont val="Arial"/>
      </rPr>
      <t xml:space="preserve">Государственная гравиметрическая съемка масштаба 1:200 000 листов  O-54-XIX (Нет-Североуйская площадь, 4200 кв.км), P-53-V (Менкюлинская площадь, 2800 кв.км): полевые работы, комплекты гравиметрических карт масштаба 1:200 000</t>
    </r>
  </si>
  <si>
    <t>1.3.3.</t>
  </si>
  <si>
    <t xml:space="preserve">Подготовка к изданию листов Государственной гравиметрической карты масштаба 1:200 000 на территории Дальневосточного и Сибирского федеральных округов в 2026-2028 гг.</t>
  </si>
  <si>
    <r>
      <rPr>
        <b/>
        <sz val="10"/>
        <rFont val="Arial"/>
      </rPr>
      <t xml:space="preserve">2026 г. </t>
    </r>
    <r>
      <rPr>
        <sz val="10"/>
        <rFont val="Arial"/>
      </rPr>
      <t xml:space="preserve">Составление и подготовка к изданию в электронном виде Государственной гравиметрической карты масштаба 1:200 000 - 12 листов.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</si>
</sst>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2">
    <numFmt numFmtId="160" formatCode="_-* #,##0.00\ _₽_-;\-* #,##0.00\ _₽_-;_-* &quot;-&quot;??\ _₽_-;_-@_-"/>
    <numFmt numFmtId="161" formatCode="_-* #,##0.00\ &quot;₽&quot;_-;\-* #,##0.00\ &quot;₽&quot;_-;_-* \-??\ &quot;₽&quot;_-;_-@_-"/>
    <numFmt numFmtId="162" formatCode="_-* #,##0.00_-;\-* #,##0.00_-;_-* &quot;-&quot;??_-;_-@_-"/>
    <numFmt numFmtId="163" formatCode="_-* #,##0\ &quot;₽&quot;_-;\-* #,##0\ &quot;₽&quot;_-;_-* \-\ &quot;₽&quot;_-;_-@_-"/>
    <numFmt numFmtId="164" formatCode="_-* #,##0_-;\-* #,##0_-;_-* &quot;-&quot;_-;_-@_-"/>
    <numFmt numFmtId="165" formatCode="#,##0.0"/>
    <numFmt numFmtId="166" formatCode="#,##0.000"/>
    <numFmt numFmtId="167" formatCode="_-* #,##0.000_-;\-* #,##0.000_-;_-* &quot;-&quot;??_-;_-@_-"/>
    <numFmt numFmtId="168" formatCode="0.000"/>
    <numFmt numFmtId="169" formatCode="#\ ##0.0"/>
    <numFmt numFmtId="170" formatCode="#\ ##0"/>
    <numFmt numFmtId="171" formatCode="_-* #,##0.0_-;\-* #,##0.0_-;_-* &quot;-&quot;??_-;_-@_-"/>
  </numFmts>
  <fonts count="25">
    <font>
      <sz val="10.000000"/>
      <color theme="1"/>
      <name val="Arial"/>
    </font>
    <font>
      <sz val="10.000000"/>
      <name val="Arial"/>
    </font>
    <font>
      <sz val="10.000000"/>
      <name val="Times New Roman"/>
    </font>
    <font>
      <sz val="11.000000"/>
      <color theme="1"/>
      <name val="Calibri"/>
      <scheme val="minor"/>
    </font>
    <font>
      <sz val="11.000000"/>
      <color theme="0"/>
      <name val="Calibri"/>
      <scheme val="minor"/>
    </font>
    <font>
      <u/>
      <sz val="11.000000"/>
      <color indexed="4"/>
      <name val="Calibri"/>
      <scheme val="minor"/>
    </font>
    <font>
      <b/>
      <sz val="13.000000"/>
      <color theme="3"/>
      <name val="Calibri"/>
      <scheme val="minor"/>
    </font>
    <font>
      <b/>
      <sz val="15.000000"/>
      <color theme="3"/>
      <name val="Calibri"/>
      <scheme val="minor"/>
    </font>
    <font>
      <sz val="11.000000"/>
      <color rgb="FF3F3F76"/>
      <name val="Calibri"/>
      <scheme val="minor"/>
    </font>
    <font>
      <sz val="11.000000"/>
      <color rgb="FF9C6500"/>
      <name val="Calibri"/>
      <scheme val="minor"/>
    </font>
    <font>
      <u/>
      <sz val="11.000000"/>
      <color indexed="20"/>
      <name val="Calibri"/>
      <scheme val="minor"/>
    </font>
    <font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b/>
      <sz val="11.000000"/>
      <color theme="3"/>
      <name val="Calibri"/>
      <scheme val="minor"/>
    </font>
    <font>
      <sz val="11.000000"/>
      <color rgb="FF9C0006"/>
      <name val="Calibri"/>
      <scheme val="minor"/>
    </font>
    <font>
      <b/>
      <sz val="11.000000"/>
      <color rgb="FFFA7D00"/>
      <name val="Calibri"/>
      <scheme val="minor"/>
    </font>
    <font>
      <i/>
      <sz val="11.000000"/>
      <color rgb="FF7F7F7F"/>
      <name val="Calibri"/>
      <scheme val="minor"/>
    </font>
    <font>
      <b/>
      <sz val="18.000000"/>
      <color theme="3"/>
      <name val="Calibri"/>
      <scheme val="minor"/>
    </font>
    <font>
      <b/>
      <sz val="11.000000"/>
      <color theme="1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1.000000"/>
      <color rgb="FF3F3F3F"/>
      <name val="Calibri"/>
      <scheme val="minor"/>
    </font>
    <font>
      <b/>
      <sz val="10.000000"/>
      <name val="Arial"/>
    </font>
    <font>
      <sz val="12.000000"/>
      <name val="Arial"/>
    </font>
    <font>
      <b/>
      <sz val="10.000000"/>
      <color indexed="2"/>
      <name val="Arial"/>
    </font>
  </fonts>
  <fills count="33">
    <fill>
      <patternFill patternType="none"/>
    </fill>
    <fill>
      <patternFill patternType="gray125"/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7"/>
        <bgColor theme="7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6"/>
        <bgColor theme="6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5"/>
        <bgColor theme="5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4"/>
        <bgColor theme="4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indexed="47"/>
        <bgColor indexed="47"/>
      </patternFill>
    </fill>
    <fill>
      <patternFill patternType="solid">
        <fgColor theme="9"/>
        <bgColor theme="9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8"/>
        <bgColor theme="8"/>
      </patternFill>
    </fill>
    <fill>
      <patternFill patternType="solid">
        <fgColor rgb="FFFFEB9C"/>
        <bgColor rgb="FFFFEB9C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rgb="FFA5A5A5"/>
        <bgColor rgb="FFA5A5A5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indexed="26"/>
        <bgColor indexed="2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rgb="FFC6EFCE"/>
        <bgColor rgb="FFC6EFCE"/>
      </patternFill>
    </fill>
    <fill>
      <patternFill patternType="solid">
        <fgColor theme="7" tint="0.59999389629810496"/>
        <bgColor theme="7" tint="0.59999389629810496"/>
      </patternFill>
    </fill>
  </fills>
  <borders count="2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61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0" applyNumberFormat="1" applyFont="0" applyFill="0" applyBorder="0"/>
    <xf fontId="0" fillId="0" borderId="0" numFmtId="160" applyNumberFormat="1" applyFont="0" applyFill="0" applyBorder="0"/>
    <xf fontId="0" fillId="0" borderId="0" numFmtId="160" applyNumberFormat="1" applyFont="0" applyFill="0" applyBorder="0"/>
    <xf fontId="0" fillId="0" borderId="0" numFmtId="160" applyNumberFormat="1" applyFont="0" applyFill="0" applyBorder="0"/>
    <xf fontId="0" fillId="0" borderId="0" numFmtId="160" applyNumberFormat="1" applyFont="0" applyFill="0" applyBorder="0"/>
    <xf fontId="0" fillId="0" borderId="0" numFmtId="160" applyNumberFormat="1" applyFont="0" applyFill="0" applyBorder="0"/>
    <xf fontId="0" fillId="0" borderId="0" numFmtId="160" applyNumberFormat="1" applyFont="0" applyFill="0" applyBorder="0"/>
    <xf fontId="3" fillId="2" borderId="0" numFmtId="0" applyNumberFormat="0" applyFont="1" applyFill="1" applyBorder="0" applyProtection="0">
      <alignment vertical="center"/>
    </xf>
    <xf fontId="4" fillId="3" borderId="0" numFmtId="0" applyNumberFormat="0" applyFont="1" applyFill="1" applyBorder="0" applyProtection="0">
      <alignment vertical="center"/>
    </xf>
    <xf fontId="3" fillId="4" borderId="0" numFmtId="0" applyNumberFormat="0" applyFont="1" applyFill="1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3" fillId="5" borderId="0" numFmtId="0" applyNumberFormat="0" applyFont="1" applyFill="1" applyBorder="0" applyProtection="0">
      <alignment vertical="center"/>
    </xf>
    <xf fontId="4" fillId="6" borderId="0" numFmtId="0" applyNumberFormat="0" applyFont="1" applyFill="1" applyBorder="0" applyProtection="0">
      <alignment vertical="center"/>
    </xf>
    <xf fontId="3" fillId="7" borderId="0" numFmtId="0" applyNumberFormat="0" applyFont="1" applyFill="1" applyBorder="0" applyProtection="0">
      <alignment vertical="center"/>
    </xf>
    <xf fontId="4" fillId="8" borderId="0" numFmtId="0" applyNumberFormat="0" applyFont="1" applyFill="1" applyBorder="0" applyProtection="0">
      <alignment vertical="center"/>
    </xf>
    <xf fontId="3" fillId="9" borderId="0" numFmtId="0" applyNumberFormat="0" applyFont="1" applyFill="1" applyBorder="0" applyProtection="0">
      <alignment vertical="center"/>
    </xf>
    <xf fontId="6" fillId="0" borderId="1" numFmtId="0" applyNumberFormat="0" applyFont="1" applyFill="0" applyBorder="1" applyProtection="0">
      <alignment vertical="center"/>
    </xf>
    <xf fontId="4" fillId="10" borderId="0" numFmtId="0" applyNumberFormat="0" applyFont="1" applyFill="1" applyBorder="0" applyProtection="0">
      <alignment vertical="center"/>
    </xf>
    <xf fontId="4" fillId="11" borderId="0" numFmtId="0" applyNumberFormat="0" applyFont="1" applyFill="1" applyBorder="0" applyProtection="0">
      <alignment vertical="center"/>
    </xf>
    <xf fontId="3" fillId="12" borderId="0" numFmtId="0" applyNumberFormat="0" applyFont="1" applyFill="1" applyBorder="0" applyProtection="0">
      <alignment vertical="center"/>
    </xf>
    <xf fontId="7" fillId="0" borderId="1" numFmtId="0" applyNumberFormat="0" applyFont="1" applyFill="0" applyBorder="1" applyProtection="0">
      <alignment vertical="center"/>
    </xf>
    <xf fontId="3" fillId="0" borderId="0" numFmtId="161" applyNumberFormat="1" applyFont="0" applyFill="0" applyBorder="0" applyProtection="0">
      <alignment vertical="center"/>
    </xf>
    <xf fontId="4" fillId="13" borderId="0" numFmtId="0" applyNumberFormat="0" applyFont="1" applyFill="1" applyBorder="0" applyProtection="0">
      <alignment vertical="center"/>
    </xf>
    <xf fontId="8" fillId="14" borderId="2" numFmtId="0" applyNumberFormat="0" applyFont="1" applyFill="1" applyBorder="1" applyProtection="0">
      <alignment vertical="center"/>
    </xf>
    <xf fontId="4" fillId="15" borderId="0" numFmtId="0" applyNumberFormat="0" applyFont="1" applyFill="1" applyBorder="0" applyProtection="0">
      <alignment vertical="center"/>
    </xf>
    <xf fontId="3" fillId="0" borderId="0" numFmtId="9" applyNumberFormat="1" applyFont="0" applyFill="0" applyBorder="0" applyProtection="0">
      <alignment vertical="center"/>
    </xf>
    <xf fontId="3" fillId="16" borderId="0" numFmtId="0" applyNumberFormat="0" applyFont="1" applyFill="1" applyBorder="0" applyProtection="0">
      <alignment vertical="center"/>
    </xf>
    <xf fontId="3" fillId="17" borderId="0" numFmtId="0" applyNumberFormat="0" applyFont="1" applyFill="1" applyBorder="0" applyProtection="0">
      <alignment vertical="center"/>
    </xf>
    <xf fontId="0" fillId="0" borderId="0" numFmtId="162" applyNumberFormat="1" applyFont="0" applyFill="0" applyBorder="0" applyProtection="0"/>
    <xf fontId="4" fillId="18" borderId="0" numFmtId="0" applyNumberFormat="0" applyFont="1" applyFill="1" applyBorder="0" applyProtection="0">
      <alignment vertical="center"/>
    </xf>
    <xf fontId="9" fillId="19" borderId="0" numFmtId="0" applyNumberFormat="0" applyFont="1" applyFill="1" applyBorder="0" applyProtection="0">
      <alignment vertical="center"/>
    </xf>
    <xf fontId="3" fillId="20" borderId="0" numFmtId="0" applyNumberFormat="0" applyFont="1" applyFill="1" applyBorder="0" applyProtection="0">
      <alignment vertical="center"/>
    </xf>
    <xf fontId="3" fillId="21" borderId="0" numFmtId="0" applyNumberFormat="0" applyFont="1" applyFill="1" applyBorder="0" applyProtection="0">
      <alignment vertical="center"/>
    </xf>
    <xf fontId="10" fillId="0" borderId="0" numFmtId="0" applyNumberFormat="0" applyFont="1" applyFill="0" applyBorder="0" applyProtection="0">
      <alignment vertical="center"/>
    </xf>
    <xf fontId="11" fillId="0" borderId="3" numFmtId="0" applyNumberFormat="0" applyFont="1" applyFill="0" applyBorder="1" applyProtection="0">
      <alignment vertical="center"/>
    </xf>
    <xf fontId="12" fillId="22" borderId="4" numFmtId="0" applyNumberFormat="0" applyFont="1" applyFill="1" applyBorder="1" applyProtection="0">
      <alignment vertical="center"/>
    </xf>
    <xf fontId="4" fillId="23" borderId="0" numFmtId="0" applyNumberFormat="0" applyFont="1" applyFill="1" applyBorder="0" applyProtection="0">
      <alignment vertical="center"/>
    </xf>
    <xf fontId="13" fillId="0" borderId="0" numFmtId="0" applyNumberFormat="0" applyFont="1" applyFill="0" applyBorder="0" applyProtection="0">
      <alignment vertical="center"/>
    </xf>
    <xf fontId="13" fillId="0" borderId="5" numFmtId="0" applyNumberFormat="0" applyFont="1" applyFill="0" applyBorder="1" applyProtection="0">
      <alignment vertical="center"/>
    </xf>
    <xf fontId="4" fillId="24" borderId="0" numFmtId="0" applyNumberFormat="0" applyFont="1" applyFill="1" applyBorder="0" applyProtection="0">
      <alignment vertical="center"/>
    </xf>
    <xf fontId="0" fillId="0" borderId="0" numFmtId="160" applyNumberFormat="1" applyFont="0" applyFill="0" applyBorder="0"/>
    <xf fontId="14" fillId="25" borderId="0" numFmtId="0" applyNumberFormat="0" applyFont="1" applyFill="1" applyBorder="0" applyProtection="0">
      <alignment vertical="center"/>
    </xf>
    <xf fontId="15" fillId="26" borderId="2" numFmtId="0" applyNumberFormat="0" applyFont="1" applyFill="1" applyBorder="1" applyProtection="0">
      <alignment vertical="center"/>
    </xf>
    <xf fontId="4" fillId="27" borderId="0" numFmtId="0" applyNumberFormat="0" applyFont="1" applyFill="1" applyBorder="0" applyProtection="0">
      <alignment vertical="center"/>
    </xf>
    <xf fontId="3" fillId="0" borderId="0" numFmtId="163" applyNumberFormat="1" applyFont="0" applyFill="0" applyBorder="0" applyProtection="0">
      <alignment vertical="center"/>
    </xf>
    <xf fontId="16" fillId="0" borderId="0" numFmtId="0" applyNumberFormat="0" applyFont="1" applyFill="0" applyBorder="0" applyProtection="0">
      <alignment vertical="center"/>
    </xf>
    <xf fontId="3" fillId="28" borderId="0" numFmtId="0" applyNumberFormat="0" applyFont="1" applyFill="1" applyBorder="0" applyProtection="0">
      <alignment vertical="center"/>
    </xf>
    <xf fontId="17" fillId="0" borderId="0" numFmtId="0" applyNumberFormat="0" applyFont="1" applyFill="0" applyBorder="0" applyProtection="0">
      <alignment vertical="center"/>
    </xf>
    <xf fontId="3" fillId="0" borderId="0" numFmtId="164" applyNumberFormat="1" applyFont="0" applyFill="0" applyBorder="0" applyProtection="0">
      <alignment vertical="center"/>
    </xf>
    <xf fontId="18" fillId="0" borderId="6" numFmtId="0" applyNumberFormat="0" applyFont="1" applyFill="0" applyBorder="1" applyProtection="0">
      <alignment vertical="center"/>
    </xf>
    <xf fontId="19" fillId="0" borderId="0" numFmtId="0" applyNumberFormat="0" applyFont="1" applyFill="0" applyBorder="0" applyProtection="0">
      <alignment vertical="center"/>
    </xf>
    <xf fontId="3" fillId="29" borderId="7" numFmtId="0" applyNumberFormat="0" applyFont="0" applyFill="1" applyBorder="1" applyProtection="0">
      <alignment vertical="center"/>
    </xf>
    <xf fontId="4" fillId="30" borderId="0" numFmtId="0" applyNumberFormat="0" applyFont="1" applyFill="1" applyBorder="0" applyProtection="0">
      <alignment vertical="center"/>
    </xf>
    <xf fontId="0" fillId="0" borderId="0" numFmtId="0" applyNumberFormat="1" applyFont="1" applyFill="1" applyBorder="1"/>
    <xf fontId="20" fillId="31" borderId="0" numFmtId="0" applyNumberFormat="0" applyFont="1" applyFill="1" applyBorder="0" applyProtection="0">
      <alignment vertical="center"/>
    </xf>
    <xf fontId="3" fillId="32" borderId="0" numFmtId="0" applyNumberFormat="0" applyFont="1" applyFill="1" applyBorder="0" applyProtection="0">
      <alignment vertical="center"/>
    </xf>
    <xf fontId="21" fillId="26" borderId="8" numFmtId="0" applyNumberFormat="0" applyFont="1" applyFill="1" applyBorder="1" applyProtection="0">
      <alignment vertical="center"/>
    </xf>
  </cellStyleXfs>
  <cellXfs count="139">
    <xf fontId="0" fillId="0" borderId="0" numFmtId="0" xfId="0"/>
    <xf fontId="1" fillId="0" borderId="0" numFmtId="0" xfId="0" applyFont="1" applyAlignment="1">
      <alignment vertical="justify"/>
    </xf>
    <xf fontId="22" fillId="0" borderId="0" numFmtId="0" xfId="0" applyFont="1" applyAlignment="1">
      <alignment horizontal="center" vertical="top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vertical="top"/>
    </xf>
    <xf fontId="1" fillId="0" borderId="0" numFmtId="165" xfId="0" applyNumberFormat="1" applyFont="1" applyAlignment="1">
      <alignment horizontal="center" vertical="top"/>
    </xf>
    <xf fontId="1" fillId="0" borderId="0" numFmtId="165" xfId="0" applyNumberFormat="1" applyFont="1" applyAlignment="1">
      <alignment vertical="justify"/>
    </xf>
    <xf fontId="1" fillId="0" borderId="0" numFmtId="166" xfId="0" applyNumberFormat="1" applyFont="1" applyAlignment="1">
      <alignment vertical="justify"/>
    </xf>
    <xf fontId="1" fillId="0" borderId="0" numFmtId="167" xfId="0" applyNumberFormat="1" applyFont="1" applyAlignment="1">
      <alignment vertical="justify"/>
    </xf>
    <xf fontId="22" fillId="0" borderId="0" numFmtId="0" xfId="0" applyFont="1" applyAlignment="1">
      <alignment horizontal="left" vertical="top"/>
    </xf>
    <xf fontId="1" fillId="0" borderId="0" numFmtId="165" xfId="0" applyNumberFormat="1" applyFont="1" applyAlignment="1">
      <alignment horizontal="center" vertical="top" wrapText="1"/>
    </xf>
    <xf fontId="23" fillId="0" borderId="0" numFmtId="165" xfId="0" applyNumberFormat="1" applyFont="1" applyAlignment="1">
      <alignment horizontal="right" vertical="top" wrapText="1"/>
    </xf>
    <xf fontId="1" fillId="0" borderId="0" numFmtId="166" xfId="0" applyNumberFormat="1" applyFont="1" applyAlignment="1">
      <alignment horizontal="right" vertical="top" wrapText="1"/>
    </xf>
    <xf fontId="22" fillId="0" borderId="9" numFmtId="0" xfId="0" applyFont="1" applyBorder="1" applyAlignment="1">
      <alignment horizontal="center" vertical="center" wrapText="1"/>
    </xf>
    <xf fontId="22" fillId="0" borderId="0" numFmtId="166" xfId="0" applyNumberFormat="1" applyFont="1" applyAlignment="1">
      <alignment horizontal="center" vertical="center" wrapText="1"/>
    </xf>
    <xf fontId="22" fillId="0" borderId="10" numFmtId="0" xfId="0" applyFont="1" applyBorder="1" applyAlignment="1">
      <alignment horizontal="center" vertical="center"/>
    </xf>
    <xf fontId="1" fillId="0" borderId="10" numFmtId="0" xfId="0" applyFont="1" applyBorder="1" applyAlignment="1">
      <alignment horizontal="center" vertical="center" wrapText="1"/>
    </xf>
    <xf fontId="1" fillId="0" borderId="10" numFmtId="165" xfId="0" applyNumberFormat="1" applyFont="1" applyBorder="1" applyAlignment="1">
      <alignment horizontal="center" vertical="top" wrapText="1"/>
    </xf>
    <xf fontId="1" fillId="0" borderId="10" numFmtId="168" xfId="0" applyNumberFormat="1" applyFont="1" applyBorder="1" applyAlignment="1">
      <alignment horizontal="center" vertical="center" wrapText="1"/>
    </xf>
    <xf fontId="1" fillId="0" borderId="0" numFmtId="166" xfId="0" applyNumberFormat="1" applyFont="1" applyAlignment="1">
      <alignment horizontal="center" vertical="center" wrapText="1"/>
    </xf>
    <xf fontId="1" fillId="0" borderId="11" numFmtId="168" xfId="0" applyNumberFormat="1" applyFont="1" applyBorder="1" applyAlignment="1">
      <alignment horizontal="center" vertical="center" wrapText="1"/>
    </xf>
    <xf fontId="22" fillId="0" borderId="10" numFmtId="0" xfId="0" applyFont="1" applyBorder="1" applyAlignment="1">
      <alignment horizontal="left" vertical="center" wrapText="1"/>
    </xf>
    <xf fontId="22" fillId="0" borderId="10" numFmtId="165" xfId="0" applyNumberFormat="1" applyFont="1" applyBorder="1" applyAlignment="1">
      <alignment horizontal="center" vertical="top" wrapText="1"/>
    </xf>
    <xf fontId="22" fillId="0" borderId="10" numFmtId="4" xfId="0" applyNumberFormat="1" applyFont="1" applyBorder="1" applyAlignment="1">
      <alignment horizontal="center" vertical="top" wrapText="1"/>
    </xf>
    <xf fontId="22" fillId="0" borderId="12" numFmtId="4" xfId="0" applyNumberFormat="1" applyFont="1" applyBorder="1" applyAlignment="1">
      <alignment horizontal="center" vertical="top" wrapText="1"/>
    </xf>
    <xf fontId="22" fillId="0" borderId="11" numFmtId="165" xfId="0" applyNumberFormat="1" applyFont="1" applyBorder="1" applyAlignment="1">
      <alignment horizontal="center" vertical="center" wrapText="1"/>
    </xf>
    <xf fontId="22" fillId="0" borderId="12" numFmtId="165" xfId="0" applyNumberFormat="1" applyFont="1" applyBorder="1" applyAlignment="1">
      <alignment horizontal="center" vertical="top" wrapText="1"/>
    </xf>
    <xf fontId="22" fillId="0" borderId="13" numFmtId="165" xfId="0" applyNumberFormat="1" applyFont="1" applyBorder="1" applyAlignment="1">
      <alignment horizontal="center" vertical="center" wrapText="1"/>
    </xf>
    <xf fontId="22" fillId="0" borderId="11" numFmtId="0" xfId="0" applyFont="1" applyBorder="1" applyAlignment="1">
      <alignment horizontal="left" vertical="center" wrapText="1"/>
    </xf>
    <xf fontId="22" fillId="0" borderId="11" numFmtId="165" xfId="0" applyNumberFormat="1" applyFont="1" applyBorder="1" applyAlignment="1">
      <alignment horizontal="center" vertical="top" wrapText="1"/>
    </xf>
    <xf fontId="22" fillId="0" borderId="11" numFmtId="4" xfId="0" applyNumberFormat="1" applyFont="1" applyBorder="1" applyAlignment="1">
      <alignment horizontal="center" vertical="top" wrapText="1"/>
    </xf>
    <xf fontId="22" fillId="0" borderId="14" numFmtId="4" xfId="0" applyNumberFormat="1" applyFont="1" applyBorder="1" applyAlignment="1">
      <alignment horizontal="center" vertical="top" wrapText="1"/>
    </xf>
    <xf fontId="22" fillId="0" borderId="15" numFmtId="0" xfId="0" applyFont="1" applyBorder="1" applyAlignment="1">
      <alignment vertical="center" wrapText="1"/>
    </xf>
    <xf fontId="22" fillId="0" borderId="0" numFmtId="166" xfId="0" applyNumberFormat="1" applyFont="1" applyAlignment="1">
      <alignment vertical="center" wrapText="1"/>
    </xf>
    <xf fontId="22" fillId="0" borderId="0" numFmtId="167" xfId="0" applyNumberFormat="1" applyFont="1" applyAlignment="1">
      <alignment vertical="justify"/>
    </xf>
    <xf fontId="22" fillId="0" borderId="16" numFmtId="0" xfId="0" applyFont="1" applyBorder="1" applyAlignment="1" applyProtection="1">
      <alignment horizontal="center" vertical="top" wrapText="1"/>
      <protection locked="0"/>
    </xf>
    <xf fontId="1" fillId="0" borderId="16" numFmtId="0" xfId="0" applyFont="1" applyBorder="1" applyAlignment="1" applyProtection="1">
      <alignment horizontal="left" vertical="top" wrapText="1"/>
      <protection locked="0"/>
    </xf>
    <xf fontId="1" fillId="0" borderId="16" numFmtId="0" xfId="0" applyFont="1" applyBorder="1" applyAlignment="1" applyProtection="1">
      <alignment horizontal="center" vertical="top" wrapText="1"/>
      <protection locked="0"/>
    </xf>
    <xf fontId="1" fillId="0" borderId="16" numFmtId="165" xfId="0" applyNumberFormat="1" applyFont="1" applyBorder="1" applyAlignment="1" applyProtection="1">
      <alignment horizontal="center" vertical="top" wrapText="1"/>
      <protection locked="0"/>
    </xf>
    <xf fontId="22" fillId="0" borderId="17" numFmtId="0" xfId="0" applyFont="1" applyBorder="1" applyAlignment="1">
      <alignment horizontal="left" vertical="top" wrapText="1"/>
    </xf>
    <xf fontId="1" fillId="0" borderId="0" numFmtId="166" xfId="0" applyNumberFormat="1" applyFont="1" applyAlignment="1">
      <alignment horizontal="left" vertical="top" wrapText="1"/>
    </xf>
    <xf fontId="1" fillId="0" borderId="18" numFmtId="0" xfId="0" applyFont="1" applyBorder="1" applyAlignment="1">
      <alignment horizontal="left" vertical="top" wrapText="1"/>
    </xf>
    <xf fontId="22" fillId="0" borderId="16" numFmtId="0" xfId="0" applyFont="1" applyBorder="1" applyAlignment="1">
      <alignment horizontal="center" vertical="top" wrapText="1"/>
    </xf>
    <xf fontId="1" fillId="0" borderId="16" numFmtId="3" xfId="0" applyNumberFormat="1" applyFont="1" applyBorder="1" applyAlignment="1">
      <alignment horizontal="left" vertical="top" wrapText="1"/>
    </xf>
    <xf fontId="1" fillId="0" borderId="16" numFmtId="3" xfId="0" applyNumberFormat="1" applyFont="1" applyBorder="1" applyAlignment="1">
      <alignment vertical="top" wrapText="1"/>
    </xf>
    <xf fontId="1" fillId="0" borderId="16" numFmtId="169" xfId="0" applyNumberFormat="1" applyFont="1" applyBorder="1" applyAlignment="1" applyProtection="1">
      <alignment horizontal="center" vertical="top" wrapText="1"/>
      <protection locked="0"/>
    </xf>
    <xf fontId="1" fillId="0" borderId="16" numFmtId="169" xfId="0" applyNumberFormat="1" applyFont="1" applyBorder="1" applyAlignment="1">
      <alignment horizontal="center" vertical="top" wrapText="1"/>
    </xf>
    <xf fontId="22" fillId="0" borderId="19" numFmtId="170" xfId="0" applyNumberFormat="1" applyFont="1" applyBorder="1" applyAlignment="1">
      <alignment horizontal="left" vertical="top" wrapText="1"/>
    </xf>
    <xf fontId="22" fillId="0" borderId="0" numFmtId="166" xfId="0" applyNumberFormat="1" applyFont="1" applyAlignment="1">
      <alignment horizontal="left" vertical="top" wrapText="1"/>
    </xf>
    <xf fontId="22" fillId="0" borderId="18" numFmtId="170" xfId="0" applyNumberFormat="1" applyFont="1" applyBorder="1" applyAlignment="1">
      <alignment horizontal="left" vertical="top" wrapText="1"/>
    </xf>
    <xf fontId="22" fillId="0" borderId="16" numFmtId="3" xfId="0" applyNumberFormat="1" applyFont="1" applyBorder="1" applyAlignment="1">
      <alignment horizontal="left" vertical="top" wrapText="1"/>
    </xf>
    <xf fontId="22" fillId="0" borderId="10" numFmtId="165" xfId="0" applyNumberFormat="1" applyFont="1" applyBorder="1" applyAlignment="1">
      <alignment horizontal="center" vertical="center" wrapText="1"/>
    </xf>
    <xf fontId="22" fillId="0" borderId="10" numFmtId="4" xfId="0" applyNumberFormat="1" applyFont="1" applyBorder="1" applyAlignment="1">
      <alignment horizontal="center" vertical="center" wrapText="1"/>
    </xf>
    <xf fontId="22" fillId="0" borderId="10" numFmtId="0" xfId="0" applyFont="1" applyBorder="1" applyAlignment="1">
      <alignment vertical="center" wrapText="1"/>
    </xf>
    <xf fontId="22" fillId="0" borderId="11" numFmtId="0" xfId="0" applyFont="1" applyBorder="1" applyAlignment="1">
      <alignment horizontal="center" vertical="top" wrapText="1"/>
    </xf>
    <xf fontId="1" fillId="0" borderId="16" numFmtId="165" xfId="0" applyNumberFormat="1" applyFont="1" applyBorder="1" applyAlignment="1">
      <alignment horizontal="center" vertical="top"/>
    </xf>
    <xf fontId="1" fillId="0" borderId="16" numFmtId="165" xfId="0" applyNumberFormat="1" applyFont="1" applyBorder="1" applyAlignment="1">
      <alignment horizontal="center" vertical="top" wrapText="1"/>
    </xf>
    <xf fontId="22" fillId="0" borderId="16" numFmtId="0" xfId="0" applyFont="1" applyBorder="1" applyAlignment="1">
      <alignment horizontal="left" vertical="top" wrapText="1"/>
    </xf>
    <xf fontId="22" fillId="0" borderId="13" numFmtId="0" xfId="0" applyFont="1" applyBorder="1" applyAlignment="1">
      <alignment horizontal="center" vertical="top" wrapText="1"/>
    </xf>
    <xf fontId="1" fillId="0" borderId="19" numFmtId="0" xfId="0" applyFont="1" applyBorder="1" applyAlignment="1">
      <alignment horizontal="left" vertical="top" wrapText="1"/>
    </xf>
    <xf fontId="22" fillId="0" borderId="18" numFmtId="0" xfId="0" applyFont="1" applyBorder="1" applyAlignment="1" applyProtection="1">
      <alignment horizontal="left" vertical="top" wrapText="1"/>
      <protection locked="0"/>
    </xf>
    <xf fontId="22" fillId="0" borderId="0" numFmtId="166" xfId="0" applyNumberFormat="1" applyFont="1" applyAlignment="1" applyProtection="1">
      <alignment horizontal="left" vertical="top" wrapText="1"/>
      <protection locked="0"/>
    </xf>
    <xf fontId="1" fillId="0" borderId="19" numFmtId="0" xfId="0" applyFont="1" applyBorder="1" applyAlignment="1" applyProtection="1">
      <alignment horizontal="left" vertical="top" wrapText="1"/>
      <protection locked="0"/>
    </xf>
    <xf fontId="1" fillId="0" borderId="0" numFmtId="166" xfId="0" applyNumberFormat="1" applyFont="1" applyAlignment="1" applyProtection="1">
      <alignment horizontal="left" vertical="top" wrapText="1"/>
      <protection locked="0"/>
    </xf>
    <xf fontId="22" fillId="0" borderId="17" numFmtId="0" xfId="0" applyFont="1" applyBorder="1" applyAlignment="1" applyProtection="1">
      <alignment horizontal="left" vertical="top" wrapText="1"/>
      <protection locked="0"/>
    </xf>
    <xf fontId="22" fillId="0" borderId="15" numFmtId="0" xfId="0" applyFont="1" applyBorder="1" applyAlignment="1">
      <alignment horizontal="center" vertical="top" wrapText="1"/>
    </xf>
    <xf fontId="22" fillId="0" borderId="0" numFmtId="165" xfId="0" applyNumberFormat="1" applyFont="1" applyAlignment="1" applyProtection="1">
      <alignment horizontal="left" vertical="top" wrapText="1"/>
      <protection locked="0"/>
    </xf>
    <xf fontId="22" fillId="0" borderId="0" numFmtId="167" xfId="0" applyNumberFormat="1" applyFont="1" applyAlignment="1" applyProtection="1">
      <alignment horizontal="left" vertical="top" wrapText="1"/>
      <protection locked="0"/>
    </xf>
    <xf fontId="22" fillId="0" borderId="10" numFmtId="0" xfId="0" applyFont="1" applyBorder="1" applyAlignment="1">
      <alignment horizontal="center" vertical="top" wrapText="1"/>
    </xf>
    <xf fontId="22" fillId="0" borderId="16" numFmtId="0" xfId="0" applyFont="1" applyBorder="1" applyAlignment="1">
      <alignment vertical="top" wrapText="1"/>
    </xf>
    <xf fontId="1" fillId="0" borderId="0" numFmtId="166" xfId="0" applyNumberFormat="1" applyFont="1" applyAlignment="1">
      <alignment vertical="top" wrapText="1"/>
    </xf>
    <xf fontId="22" fillId="0" borderId="0" numFmtId="167" xfId="32" applyNumberFormat="1" applyFont="1" applyAlignment="1">
      <alignment horizontal="right"/>
    </xf>
    <xf fontId="1" fillId="0" borderId="0" numFmtId="0" xfId="0" applyFont="1" applyAlignment="1">
      <alignment horizontal="center"/>
    </xf>
    <xf fontId="22" fillId="0" borderId="0" numFmtId="0" xfId="0" applyFont="1" applyAlignment="1">
      <alignment vertical="justify"/>
    </xf>
    <xf fontId="1" fillId="0" borderId="10" numFmtId="165" xfId="0" applyNumberFormat="1" applyFont="1" applyBorder="1" applyAlignment="1">
      <alignment horizontal="center" vertical="center"/>
    </xf>
    <xf fontId="22" fillId="0" borderId="10" numFmtId="165" xfId="0" applyNumberFormat="1" applyFont="1" applyBorder="1" applyAlignment="1">
      <alignment horizontal="center" vertical="center"/>
    </xf>
    <xf fontId="22" fillId="0" borderId="0" numFmtId="166" xfId="32" applyNumberFormat="1" applyFont="1" applyAlignment="1">
      <alignment vertical="justify"/>
    </xf>
    <xf fontId="22" fillId="0" borderId="0" numFmtId="167" xfId="32" applyNumberFormat="1" applyFont="1" applyAlignment="1">
      <alignment horizontal="right" vertical="top"/>
    </xf>
    <xf fontId="22" fillId="0" borderId="0" numFmtId="171" xfId="32" applyNumberFormat="1" applyFont="1" applyAlignment="1">
      <alignment horizontal="center" vertical="justify"/>
    </xf>
    <xf fontId="22" fillId="0" borderId="0" numFmtId="0" xfId="0" applyFont="1" applyAlignment="1">
      <alignment horizontal="center" vertical="justify"/>
    </xf>
    <xf fontId="22" fillId="0" borderId="0" numFmtId="165" xfId="0" applyNumberFormat="1" applyFont="1" applyAlignment="1">
      <alignment vertical="justify"/>
    </xf>
    <xf fontId="1" fillId="0" borderId="10" numFmtId="0" xfId="0" applyFont="1" applyBorder="1" applyAlignment="1">
      <alignment horizontal="left" vertical="top" wrapText="1"/>
    </xf>
    <xf fontId="1" fillId="0" borderId="10" numFmtId="0" xfId="0" applyFont="1" applyBorder="1" applyAlignment="1">
      <alignment horizontal="center" vertical="top" wrapText="1"/>
    </xf>
    <xf fontId="1" fillId="0" borderId="10" numFmtId="165" xfId="0" applyNumberFormat="1" applyFont="1" applyBorder="1" applyAlignment="1">
      <alignment horizontal="center" vertical="top"/>
    </xf>
    <xf fontId="1" fillId="0" borderId="10" numFmtId="171" xfId="32" applyNumberFormat="1" applyFont="1" applyBorder="1" applyAlignment="1">
      <alignment horizontal="center" vertical="top" wrapText="1"/>
    </xf>
    <xf fontId="22" fillId="0" borderId="10" numFmtId="166" xfId="0" applyNumberFormat="1" applyFont="1" applyBorder="1" applyAlignment="1">
      <alignment horizontal="left" vertical="top" wrapText="1"/>
    </xf>
    <xf fontId="22" fillId="0" borderId="0" numFmtId="167" xfId="32" applyNumberFormat="1" applyFont="1" applyAlignment="1">
      <alignment vertical="justify"/>
    </xf>
    <xf fontId="22" fillId="0" borderId="0" numFmtId="171" xfId="32" applyNumberFormat="1" applyFont="1" applyAlignment="1">
      <alignment vertical="justify"/>
    </xf>
    <xf fontId="1" fillId="0" borderId="0" numFmtId="171" xfId="32" applyNumberFormat="1" applyFont="1" applyAlignment="1">
      <alignment horizontal="center" vertical="top" wrapText="1"/>
    </xf>
    <xf fontId="22" fillId="0" borderId="10" numFmtId="0" xfId="0" applyFont="1" applyBorder="1" applyAlignment="1">
      <alignment horizontal="left" vertical="top" wrapText="1"/>
    </xf>
    <xf fontId="22" fillId="0" borderId="11" numFmtId="166" xfId="0" applyNumberFormat="1" applyFont="1" applyBorder="1" applyAlignment="1">
      <alignment horizontal="left" vertical="top" wrapText="1"/>
    </xf>
    <xf fontId="1" fillId="0" borderId="0" numFmtId="166" xfId="0" applyNumberFormat="1" applyFont="1" applyAlignment="1">
      <alignment horizontal="justify" vertical="top" wrapText="1"/>
    </xf>
    <xf fontId="1" fillId="0" borderId="16" numFmtId="171" xfId="32" applyNumberFormat="1" applyFont="1" applyBorder="1" applyAlignment="1">
      <alignment horizontal="center" vertical="top" wrapText="1"/>
    </xf>
    <xf fontId="22" fillId="0" borderId="10" numFmtId="166" xfId="0" applyNumberFormat="1" applyFont="1" applyBorder="1" applyAlignment="1">
      <alignment horizontal="left" shrinkToFit="1" vertical="top" wrapText="1"/>
    </xf>
    <xf fontId="22" fillId="0" borderId="0" numFmtId="166" xfId="0" applyNumberFormat="1" applyFont="1" applyAlignment="1">
      <alignment horizontal="left" shrinkToFit="1" vertical="top" wrapText="1"/>
    </xf>
    <xf fontId="24" fillId="0" borderId="0" numFmtId="0" xfId="0" applyFont="1" applyAlignment="1">
      <alignment vertical="justify"/>
    </xf>
    <xf fontId="24" fillId="0" borderId="0" numFmtId="0" xfId="0" applyFont="1" applyAlignment="1">
      <alignment horizontal="center" vertical="justify"/>
    </xf>
    <xf fontId="1" fillId="0" borderId="11" numFmtId="0" xfId="0" applyFont="1" applyBorder="1" applyAlignment="1">
      <alignment horizontal="left" shrinkToFit="1" vertical="top" wrapText="1"/>
    </xf>
    <xf fontId="1" fillId="0" borderId="11" numFmtId="0" xfId="0" applyFont="1" applyBorder="1" applyAlignment="1">
      <alignment horizontal="center" shrinkToFit="1" vertical="top" wrapText="1"/>
    </xf>
    <xf fontId="1" fillId="0" borderId="11" numFmtId="165" xfId="0" applyNumberFormat="1" applyFont="1" applyBorder="1" applyAlignment="1">
      <alignment horizontal="center" shrinkToFit="1" vertical="top" wrapText="1"/>
    </xf>
    <xf fontId="1" fillId="0" borderId="11" numFmtId="171" xfId="32" applyNumberFormat="1" applyFont="1" applyBorder="1" applyAlignment="1">
      <alignment horizontal="center" shrinkToFit="1" vertical="top" wrapText="1"/>
    </xf>
    <xf fontId="1" fillId="0" borderId="16" numFmtId="0" xfId="0" applyFont="1" applyBorder="1" applyAlignment="1">
      <alignment horizontal="left" shrinkToFit="1" vertical="top" wrapText="1"/>
    </xf>
    <xf fontId="1" fillId="0" borderId="16" numFmtId="0" xfId="0" applyFont="1" applyBorder="1" applyAlignment="1">
      <alignment horizontal="center" shrinkToFit="1" vertical="top" wrapText="1"/>
    </xf>
    <xf fontId="1" fillId="0" borderId="16" numFmtId="165" xfId="0" applyNumberFormat="1" applyFont="1" applyBorder="1" applyAlignment="1">
      <alignment horizontal="center" shrinkToFit="1" vertical="top" wrapText="1"/>
    </xf>
    <xf fontId="22" fillId="0" borderId="16" numFmtId="165" xfId="0" applyNumberFormat="1" applyFont="1" applyBorder="1" applyAlignment="1">
      <alignment horizontal="center" vertical="center"/>
    </xf>
    <xf fontId="1" fillId="0" borderId="16" numFmtId="171" xfId="32" applyNumberFormat="1" applyFont="1" applyBorder="1" applyAlignment="1">
      <alignment horizontal="center" shrinkToFit="1" vertical="top" wrapText="1"/>
    </xf>
    <xf fontId="22" fillId="0" borderId="20" numFmtId="166" xfId="0" applyNumberFormat="1" applyFont="1" applyBorder="1" applyAlignment="1">
      <alignment horizontal="left" shrinkToFit="1" vertical="top" wrapText="1"/>
    </xf>
    <xf fontId="1" fillId="0" borderId="13" numFmtId="0" xfId="0" applyFont="1" applyBorder="1" applyAlignment="1">
      <alignment horizontal="left" shrinkToFit="1" vertical="top" wrapText="1"/>
    </xf>
    <xf fontId="1" fillId="0" borderId="15" numFmtId="0" xfId="0" applyFont="1" applyBorder="1" applyAlignment="1">
      <alignment horizontal="center" shrinkToFit="1" vertical="top" wrapText="1"/>
    </xf>
    <xf fontId="1" fillId="0" borderId="13" numFmtId="0" xfId="0" applyFont="1" applyBorder="1" applyAlignment="1">
      <alignment horizontal="center" shrinkToFit="1" vertical="top" wrapText="1"/>
    </xf>
    <xf fontId="1" fillId="0" borderId="15" numFmtId="165" xfId="0" applyNumberFormat="1" applyFont="1" applyBorder="1" applyAlignment="1">
      <alignment horizontal="center" shrinkToFit="1" vertical="top" wrapText="1"/>
    </xf>
    <xf fontId="22" fillId="0" borderId="15" numFmtId="165" xfId="0" applyNumberFormat="1" applyFont="1" applyBorder="1" applyAlignment="1">
      <alignment horizontal="center" vertical="center"/>
    </xf>
    <xf fontId="1" fillId="0" borderId="15" numFmtId="171" xfId="32" applyNumberFormat="1" applyFont="1" applyBorder="1" applyAlignment="1">
      <alignment horizontal="center" shrinkToFit="1" vertical="top" wrapText="1"/>
    </xf>
    <xf fontId="1" fillId="0" borderId="10" numFmtId="0" xfId="0" applyFont="1" applyBorder="1" applyAlignment="1">
      <alignment horizontal="center" shrinkToFit="1" vertical="top" wrapText="1"/>
    </xf>
    <xf fontId="1" fillId="0" borderId="10" numFmtId="165" xfId="0" applyNumberFormat="1" applyFont="1" applyBorder="1" applyAlignment="1">
      <alignment horizontal="center" shrinkToFit="1" vertical="top" wrapText="1"/>
    </xf>
    <xf fontId="1" fillId="0" borderId="10" numFmtId="171" xfId="32" applyNumberFormat="1" applyFont="1" applyBorder="1" applyAlignment="1">
      <alignment horizontal="center" shrinkToFit="1" vertical="top" wrapText="1"/>
    </xf>
    <xf fontId="24" fillId="0" borderId="0" numFmtId="166" xfId="0" applyNumberFormat="1" applyFont="1" applyAlignment="1">
      <alignment horizontal="left" shrinkToFit="1" vertical="top" wrapText="1"/>
    </xf>
    <xf fontId="22" fillId="0" borderId="11" numFmtId="165" xfId="0" applyNumberFormat="1" applyFont="1" applyBorder="1" applyAlignment="1">
      <alignment horizontal="center" vertical="center"/>
    </xf>
    <xf fontId="24" fillId="0" borderId="0" numFmtId="166" xfId="0" applyNumberFormat="1" applyFont="1" applyAlignment="1">
      <alignment horizontal="left" vertical="top" wrapText="1"/>
    </xf>
    <xf fontId="22" fillId="0" borderId="20" numFmtId="166" xfId="0" applyNumberFormat="1" applyFont="1" applyBorder="1" applyAlignment="1">
      <alignment horizontal="left" vertical="top" wrapText="1"/>
    </xf>
    <xf fontId="1" fillId="0" borderId="16" numFmtId="0" xfId="0" applyFont="1" applyBorder="1" applyAlignment="1">
      <alignment horizontal="left" vertical="top" wrapText="1"/>
    </xf>
    <xf fontId="1" fillId="0" borderId="16" numFmtId="0" xfId="0" applyFont="1" applyBorder="1" applyAlignment="1">
      <alignment horizontal="center" vertical="top" wrapText="1"/>
    </xf>
    <xf fontId="22" fillId="0" borderId="15" numFmtId="0" xfId="0" applyFont="1" applyBorder="1" applyAlignment="1">
      <alignment horizontal="left" vertical="center" wrapText="1"/>
    </xf>
    <xf fontId="1" fillId="0" borderId="15" numFmtId="165" xfId="0" applyNumberFormat="1" applyFont="1" applyBorder="1" applyAlignment="1">
      <alignment horizontal="center" vertical="top"/>
    </xf>
    <xf fontId="22" fillId="0" borderId="10" numFmtId="49" xfId="0" applyNumberFormat="1" applyFont="1" applyBorder="1" applyAlignment="1">
      <alignment horizontal="center" vertical="top" wrapText="1"/>
    </xf>
    <xf fontId="1" fillId="0" borderId="16" numFmtId="165" xfId="0" applyNumberFormat="1" applyFont="1" applyBorder="1" applyAlignment="1" applyProtection="1">
      <alignment horizontal="center" vertical="top"/>
      <protection locked="0"/>
    </xf>
    <xf fontId="0" fillId="0" borderId="0" numFmtId="166" xfId="0" applyNumberFormat="1" applyAlignment="1">
      <alignment horizontal="left" vertical="top" wrapText="1"/>
    </xf>
    <xf fontId="22" fillId="0" borderId="10" numFmtId="4" xfId="0" applyNumberFormat="1" applyFont="1" applyBorder="1" applyAlignment="1">
      <alignment horizontal="center" vertical="center"/>
    </xf>
    <xf fontId="1" fillId="0" borderId="16" numFmtId="0" xfId="0" applyFont="1" applyBorder="1" applyAlignment="1">
      <alignment vertical="top" wrapText="1"/>
    </xf>
    <xf fontId="1" fillId="0" borderId="16" numFmtId="4" xfId="0" applyNumberFormat="1" applyFont="1" applyBorder="1" applyAlignment="1">
      <alignment horizontal="center" vertical="top"/>
    </xf>
    <xf fontId="1" fillId="0" borderId="16" numFmtId="0" xfId="1" applyFont="1" applyBorder="1" applyAlignment="1" applyProtection="1">
      <alignment horizontal="left" vertical="top" wrapText="1"/>
      <protection locked="0"/>
    </xf>
    <xf fontId="1" fillId="0" borderId="16" numFmtId="0" xfId="0" applyFont="1" applyBorder="1" applyAlignment="1">
      <alignment horizontal="center" vertical="top"/>
    </xf>
    <xf fontId="1" fillId="0" borderId="0" numFmtId="167" xfId="0" applyNumberFormat="1" applyFont="1" applyAlignment="1">
      <alignment horizontal="center"/>
    </xf>
    <xf fontId="1" fillId="0" borderId="10" numFmtId="0" xfId="1" applyFont="1" applyBorder="1" applyAlignment="1">
      <alignment horizontal="left" vertical="top" wrapText="1"/>
    </xf>
    <xf fontId="1" fillId="0" borderId="0" numFmtId="0" xfId="0" applyFont="1" applyAlignment="1">
      <alignment horizontal="center" vertical="top" wrapText="1"/>
    </xf>
    <xf fontId="1" fillId="0" borderId="0" numFmtId="4" xfId="0" applyNumberFormat="1" applyFont="1" applyAlignment="1">
      <alignment horizontal="center" vertical="top"/>
    </xf>
    <xf fontId="22" fillId="0" borderId="10" numFmtId="0" xfId="0" applyFont="1" applyBorder="1" applyAlignment="1">
      <alignment horizontal="justify" vertical="top" wrapText="1"/>
    </xf>
    <xf fontId="22" fillId="0" borderId="0" numFmtId="166" xfId="0" applyNumberFormat="1" applyFont="1" applyAlignment="1">
      <alignment horizontal="justify" vertical="top" wrapText="1"/>
    </xf>
    <xf fontId="1" fillId="0" borderId="10" numFmtId="4" xfId="0" applyNumberFormat="1" applyFont="1" applyBorder="1" applyAlignment="1">
      <alignment horizontal="center" vertical="top"/>
    </xf>
  </cellXfs>
  <cellStyles count="61">
    <cellStyle name="Обычный" xfId="0" builtinId="0"/>
    <cellStyle name="Обычный 2 2" xfId="1"/>
    <cellStyle name="Обычный 3" xfId="2"/>
    <cellStyle name="Обычный 5" xfId="3"/>
    <cellStyle name="Финансовый 2" xfId="4"/>
    <cellStyle name="Финансовый 2 2" xfId="5"/>
    <cellStyle name="Финансовый 2 2 2" xfId="6"/>
    <cellStyle name="Финансовый 3" xfId="7"/>
    <cellStyle name="Финансовый 3 2" xfId="8"/>
    <cellStyle name="Финансовый 3 2 2" xfId="9"/>
    <cellStyle name="Финансовый 3 3" xfId="10"/>
    <cellStyle name="40% — Акцент6" xfId="11" builtinId="51"/>
    <cellStyle name="Акцент4" xfId="12" builtinId="41"/>
    <cellStyle name="20% — Акцент6" xfId="13" builtinId="50"/>
    <cellStyle name="Гиперссылка" xfId="14" builtinId="8"/>
    <cellStyle name="40% — Акцент5" xfId="15" builtinId="47"/>
    <cellStyle name="Акцент3" xfId="16" builtinId="37"/>
    <cellStyle name="20% — Акцент5" xfId="17" builtinId="46"/>
    <cellStyle name="Акцент2" xfId="18" builtinId="33"/>
    <cellStyle name="20% — Акцент4" xfId="19" builtinId="42"/>
    <cellStyle name="Заголовок 2" xfId="20" builtinId="17"/>
    <cellStyle name="60% — Акцент3" xfId="21" builtinId="40"/>
    <cellStyle name="Акцент1" xfId="22" builtinId="29"/>
    <cellStyle name="20% — Акцент3" xfId="23" builtinId="38"/>
    <cellStyle name="Заголовок 1" xfId="24" builtinId="16"/>
    <cellStyle name="Денежный" xfId="25" builtinId="4"/>
    <cellStyle name="60% — Акцент2" xfId="26" builtinId="36"/>
    <cellStyle name="Ввод" xfId="27" builtinId="20"/>
    <cellStyle name="Акцент6" xfId="28" builtinId="49"/>
    <cellStyle name="Процент" xfId="29" builtinId="5"/>
    <cellStyle name="40% — Акцент2" xfId="30" builtinId="35"/>
    <cellStyle name="20% — Акцент2" xfId="31" builtinId="34"/>
    <cellStyle name="Запятая" xfId="32" builtinId="3"/>
    <cellStyle name="Акцент5" xfId="33" builtinId="45"/>
    <cellStyle name="Нейтральный" xfId="34" builtinId="28"/>
    <cellStyle name="40% — Акцент1" xfId="35" builtinId="31"/>
    <cellStyle name="20% — Акцент1" xfId="36" builtinId="30"/>
    <cellStyle name="Открывавшаяся гиперссылка" xfId="37" builtinId="9"/>
    <cellStyle name="Связанная ячейка" xfId="38" builtinId="24"/>
    <cellStyle name="Проверить ячейку" xfId="39" builtinId="23"/>
    <cellStyle name="60% — Акцент5" xfId="40" builtinId="48"/>
    <cellStyle name="Заголовок 4" xfId="41" builtinId="19"/>
    <cellStyle name="Заголовок 3" xfId="42" builtinId="18"/>
    <cellStyle name="60% — Акцент4" xfId="43" builtinId="44"/>
    <cellStyle name="Финансовый 2 3" xfId="44"/>
    <cellStyle name="Плохой" xfId="45" builtinId="27"/>
    <cellStyle name="Вычисление" xfId="46" builtinId="22"/>
    <cellStyle name="60% — Акцент6" xfId="47" builtinId="52"/>
    <cellStyle name="Денежный [0]" xfId="48" builtinId="7"/>
    <cellStyle name="Пояснительный текст" xfId="49" builtinId="53"/>
    <cellStyle name="40% — Акцент3" xfId="50" builtinId="39"/>
    <cellStyle name="Заголовок" xfId="51" builtinId="15"/>
    <cellStyle name="Запятая [0]" xfId="52" builtinId="6"/>
    <cellStyle name="Итого" xfId="53" builtinId="25"/>
    <cellStyle name="Предупреждающий текст" xfId="54" builtinId="11"/>
    <cellStyle name="Примечание" xfId="55" builtinId="10"/>
    <cellStyle name="60% — Акцент1" xfId="56" builtinId="32"/>
    <cellStyle name="Обычный 2" xfId="57"/>
    <cellStyle name="Хороший" xfId="58" builtinId="26"/>
    <cellStyle name="40% — Акцент4" xfId="59" builtinId="43"/>
    <cellStyle name="Вывод" xfId="60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97" workbookViewId="0">
      <selection activeCell="K8" activeCellId="0" sqref="K8"/>
    </sheetView>
  </sheetViews>
  <sheetFormatPr defaultColWidth="12.8571428571429" defaultRowHeight="12.75"/>
  <cols>
    <col customWidth="1" min="1" max="1" style="2" width="9.1428571428571406"/>
    <col customWidth="1" min="2" max="2" style="3" width="30.714285714285701"/>
    <col customWidth="1" min="3" max="3" style="4" width="13.1428571428571"/>
    <col customWidth="1" min="4" max="5" style="4" width="6.71428571428571"/>
    <col customWidth="1" min="6" max="6" style="5" width="12.714285714285699"/>
    <col customWidth="1" hidden="1" min="7" max="7" outlineLevel="1" style="5" width="12.714285714285699"/>
    <col collapsed="1" customWidth="1" min="8" max="8" style="5" width="15.5714285714286"/>
    <col customWidth="1" min="9" max="10" style="5" width="12.714285714285699"/>
    <col customWidth="1" min="11" max="11" style="6" width="152.71428571428601"/>
    <col customWidth="1" min="12" max="12" style="7" width="14"/>
    <col customWidth="1" min="13" max="13" style="8" width="15.8571428571429"/>
    <col customWidth="1" min="14" max="14" style="7" width="12.8571428571429"/>
    <col min="15" max="16384" style="1" width="12.8571428571429"/>
  </cols>
  <sheetData>
    <row r="1" ht="53" customHeight="1">
      <c r="B1" s="9"/>
      <c r="G1" s="10"/>
      <c r="H1" s="10"/>
      <c r="I1" s="10"/>
      <c r="J1" s="10"/>
      <c r="K1" s="11" t="s">
        <v>0</v>
      </c>
      <c r="L1" s="12"/>
      <c r="N1" s="12"/>
    </row>
    <row r="2" ht="58.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N2" s="14"/>
    </row>
    <row r="3" ht="51" customHeight="1">
      <c r="A3" s="15" t="s">
        <v>2</v>
      </c>
      <c r="B3" s="16" t="s">
        <v>3</v>
      </c>
      <c r="C3" s="16" t="s">
        <v>4</v>
      </c>
      <c r="D3" s="16" t="s">
        <v>5</v>
      </c>
      <c r="E3" s="16"/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  <c r="L3" s="19"/>
      <c r="N3" s="19"/>
    </row>
    <row r="4" ht="52.5" customHeight="1">
      <c r="A4" s="15"/>
      <c r="B4" s="16"/>
      <c r="C4" s="16"/>
      <c r="D4" s="16" t="s">
        <v>12</v>
      </c>
      <c r="E4" s="16" t="s">
        <v>13</v>
      </c>
      <c r="F4" s="17"/>
      <c r="G4" s="17"/>
      <c r="H4" s="17"/>
      <c r="I4" s="17"/>
      <c r="J4" s="17"/>
      <c r="K4" s="20"/>
      <c r="L4" s="19"/>
      <c r="N4" s="19"/>
    </row>
    <row r="5">
      <c r="A5" s="21" t="s">
        <v>14</v>
      </c>
      <c r="B5" s="21"/>
      <c r="C5" s="21"/>
      <c r="D5" s="21"/>
      <c r="E5" s="21"/>
      <c r="F5" s="22"/>
      <c r="G5" s="22"/>
      <c r="H5" s="23">
        <f>H6+H90+H96</f>
        <v>2603594.2999999998</v>
      </c>
      <c r="I5" s="23">
        <f>I6+I90+I96</f>
        <v>2636447.2999999998</v>
      </c>
      <c r="J5" s="24">
        <f>J6+J90+J96</f>
        <v>2699396.3000000003</v>
      </c>
      <c r="K5" s="25"/>
      <c r="L5" s="14"/>
      <c r="N5" s="14"/>
    </row>
    <row r="6">
      <c r="A6" s="21" t="s">
        <v>15</v>
      </c>
      <c r="B6" s="21"/>
      <c r="C6" s="21"/>
      <c r="D6" s="21"/>
      <c r="E6" s="21"/>
      <c r="F6" s="22"/>
      <c r="G6" s="22"/>
      <c r="H6" s="22">
        <f>H7+H17+H28</f>
        <v>2169084.6000000001</v>
      </c>
      <c r="I6" s="22">
        <f t="shared" ref="I6:J6" si="0">I7+I17+I28</f>
        <v>1951904.5999999999</v>
      </c>
      <c r="J6" s="26">
        <f t="shared" si="0"/>
        <v>2005179.4000000001</v>
      </c>
      <c r="K6" s="27"/>
      <c r="L6" s="14"/>
      <c r="N6" s="14"/>
    </row>
    <row r="7" ht="25.5">
      <c r="A7" s="28" t="s">
        <v>16</v>
      </c>
      <c r="B7" s="28"/>
      <c r="C7" s="28"/>
      <c r="D7" s="28"/>
      <c r="E7" s="28"/>
      <c r="F7" s="29"/>
      <c r="G7" s="29"/>
      <c r="H7" s="30">
        <f>SUM(H8:H15)</f>
        <v>184359.39999999999</v>
      </c>
      <c r="I7" s="30">
        <f>SUM(I8:I15)</f>
        <v>149115.79999999999</v>
      </c>
      <c r="J7" s="31">
        <f>SUM(J8:J16)</f>
        <v>149115.79999999999</v>
      </c>
      <c r="K7" s="32" t="s">
        <v>17</v>
      </c>
      <c r="L7" s="33"/>
      <c r="M7" s="34"/>
      <c r="N7" s="33"/>
    </row>
    <row r="8" ht="248" customHeight="1">
      <c r="A8" s="35" t="s">
        <v>18</v>
      </c>
      <c r="B8" s="36" t="s">
        <v>19</v>
      </c>
      <c r="C8" s="37" t="s">
        <v>20</v>
      </c>
      <c r="D8" s="37" t="s">
        <v>21</v>
      </c>
      <c r="E8" s="37" t="s">
        <v>22</v>
      </c>
      <c r="F8" s="38">
        <f>SUM(G8:I8)</f>
        <v>190326.10000000001</v>
      </c>
      <c r="G8" s="38">
        <v>44881.300000000003</v>
      </c>
      <c r="H8" s="38">
        <v>85444.800000000003</v>
      </c>
      <c r="I8" s="38">
        <v>60000</v>
      </c>
      <c r="J8" s="38"/>
      <c r="K8" s="39" t="s">
        <v>23</v>
      </c>
      <c r="L8" s="40"/>
      <c r="N8" s="40"/>
    </row>
    <row r="9" ht="134.09999999999999" customHeight="1">
      <c r="A9" s="35"/>
      <c r="B9" s="36"/>
      <c r="C9" s="37"/>
      <c r="D9" s="37"/>
      <c r="E9" s="37"/>
      <c r="F9" s="38"/>
      <c r="G9" s="38"/>
      <c r="H9" s="38"/>
      <c r="I9" s="38"/>
      <c r="J9" s="38"/>
      <c r="K9" s="41" t="s">
        <v>24</v>
      </c>
      <c r="L9" s="40"/>
      <c r="N9" s="40"/>
    </row>
    <row r="10" ht="108.75" customHeight="1">
      <c r="A10" s="42" t="s">
        <v>25</v>
      </c>
      <c r="B10" s="36" t="s">
        <v>26</v>
      </c>
      <c r="C10" s="37" t="s">
        <v>20</v>
      </c>
      <c r="D10" s="37" t="s">
        <v>27</v>
      </c>
      <c r="E10" s="37" t="s">
        <v>28</v>
      </c>
      <c r="F10" s="38">
        <f t="shared" ref="F10:F13" si="1">SUM(G10:H10)</f>
        <v>33250</v>
      </c>
      <c r="G10" s="38">
        <f t="shared" ref="G10:G13" si="2">3750+20875</f>
        <v>24625</v>
      </c>
      <c r="H10" s="38">
        <v>8625</v>
      </c>
      <c r="I10" s="38"/>
      <c r="J10" s="38"/>
      <c r="K10" s="43" t="s">
        <v>29</v>
      </c>
      <c r="L10" s="40"/>
      <c r="N10" s="40"/>
    </row>
    <row r="11" ht="93" customHeight="1">
      <c r="A11" s="35" t="s">
        <v>30</v>
      </c>
      <c r="B11" s="36" t="s">
        <v>31</v>
      </c>
      <c r="C11" s="37" t="s">
        <v>20</v>
      </c>
      <c r="D11" s="37" t="s">
        <v>27</v>
      </c>
      <c r="E11" s="37" t="s">
        <v>28</v>
      </c>
      <c r="F11" s="38">
        <f t="shared" si="1"/>
        <v>33250</v>
      </c>
      <c r="G11" s="38">
        <f t="shared" si="2"/>
        <v>24625</v>
      </c>
      <c r="H11" s="38">
        <v>8625</v>
      </c>
      <c r="I11" s="38"/>
      <c r="J11" s="38"/>
      <c r="K11" s="44" t="s">
        <v>32</v>
      </c>
      <c r="L11" s="40"/>
      <c r="N11" s="40"/>
    </row>
    <row r="12" ht="89.25">
      <c r="A12" s="42" t="s">
        <v>33</v>
      </c>
      <c r="B12" s="36" t="s">
        <v>34</v>
      </c>
      <c r="C12" s="37" t="s">
        <v>20</v>
      </c>
      <c r="D12" s="37" t="s">
        <v>27</v>
      </c>
      <c r="E12" s="37" t="s">
        <v>28</v>
      </c>
      <c r="F12" s="38">
        <f t="shared" si="1"/>
        <v>33250</v>
      </c>
      <c r="G12" s="38">
        <f t="shared" si="2"/>
        <v>24625</v>
      </c>
      <c r="H12" s="38">
        <v>8625</v>
      </c>
      <c r="I12" s="38"/>
      <c r="J12" s="38"/>
      <c r="K12" s="43" t="s">
        <v>35</v>
      </c>
      <c r="L12" s="40"/>
      <c r="N12" s="40"/>
    </row>
    <row r="13" ht="96.75" customHeight="1">
      <c r="A13" s="35" t="s">
        <v>36</v>
      </c>
      <c r="B13" s="36" t="s">
        <v>37</v>
      </c>
      <c r="C13" s="37" t="s">
        <v>20</v>
      </c>
      <c r="D13" s="37" t="s">
        <v>27</v>
      </c>
      <c r="E13" s="37" t="s">
        <v>28</v>
      </c>
      <c r="F13" s="38">
        <f t="shared" si="1"/>
        <v>33250</v>
      </c>
      <c r="G13" s="38">
        <f t="shared" si="2"/>
        <v>24625</v>
      </c>
      <c r="H13" s="38">
        <v>8625</v>
      </c>
      <c r="I13" s="38"/>
      <c r="J13" s="38"/>
      <c r="K13" s="43" t="s">
        <v>38</v>
      </c>
      <c r="L13" s="40"/>
      <c r="N13" s="40"/>
    </row>
    <row r="14" ht="248" customHeight="1">
      <c r="A14" s="42" t="s">
        <v>39</v>
      </c>
      <c r="B14" s="36" t="s">
        <v>40</v>
      </c>
      <c r="C14" s="37" t="s">
        <v>20</v>
      </c>
      <c r="D14" s="37" t="s">
        <v>41</v>
      </c>
      <c r="E14" s="37" t="s">
        <v>42</v>
      </c>
      <c r="F14" s="38">
        <f>SUM(H14:J15)</f>
        <v>258530.39999999999</v>
      </c>
      <c r="G14" s="38"/>
      <c r="H14" s="45">
        <f>63001.7+1412.9</f>
        <v>64414.599999999999</v>
      </c>
      <c r="I14" s="46">
        <f>89115.8</f>
        <v>89115.800000000003</v>
      </c>
      <c r="J14" s="46">
        <v>105000</v>
      </c>
      <c r="K14" s="47" t="s">
        <v>43</v>
      </c>
      <c r="L14" s="48"/>
      <c r="N14" s="48"/>
    </row>
    <row r="15" ht="120.75" customHeight="1">
      <c r="A15" s="42"/>
      <c r="B15" s="36"/>
      <c r="C15" s="37"/>
      <c r="D15" s="37"/>
      <c r="E15" s="37"/>
      <c r="F15" s="38"/>
      <c r="G15" s="38"/>
      <c r="H15" s="45"/>
      <c r="I15" s="46"/>
      <c r="J15" s="46"/>
      <c r="K15" s="49" t="s">
        <v>44</v>
      </c>
      <c r="L15" s="40"/>
      <c r="N15" s="40"/>
    </row>
    <row r="16" ht="60.75" customHeight="1">
      <c r="A16" s="42" t="s">
        <v>45</v>
      </c>
      <c r="B16" s="36" t="s">
        <v>46</v>
      </c>
      <c r="C16" s="37" t="s">
        <v>20</v>
      </c>
      <c r="D16" s="37" t="s">
        <v>47</v>
      </c>
      <c r="E16" s="37" t="s">
        <v>48</v>
      </c>
      <c r="F16" s="38"/>
      <c r="G16" s="38"/>
      <c r="H16" s="45"/>
      <c r="I16" s="46"/>
      <c r="J16" s="46">
        <v>44115.800000000003</v>
      </c>
      <c r="K16" s="50" t="s">
        <v>49</v>
      </c>
      <c r="L16" s="48"/>
      <c r="N16" s="48"/>
    </row>
    <row r="17" ht="32.25" customHeight="1">
      <c r="A17" s="21" t="s">
        <v>50</v>
      </c>
      <c r="B17" s="21"/>
      <c r="C17" s="21"/>
      <c r="D17" s="21"/>
      <c r="E17" s="21"/>
      <c r="F17" s="22"/>
      <c r="G17" s="51"/>
      <c r="H17" s="52">
        <f>SUM(H18:H27)</f>
        <v>543994.90000000002</v>
      </c>
      <c r="I17" s="52">
        <f>SUM(I18:I27)</f>
        <v>541733</v>
      </c>
      <c r="J17" s="52">
        <f>SUM(J18:J27)</f>
        <v>541733</v>
      </c>
      <c r="K17" s="53" t="s">
        <v>51</v>
      </c>
      <c r="L17" s="33"/>
      <c r="M17" s="34"/>
      <c r="N17" s="33"/>
    </row>
    <row r="18" ht="226.5" customHeight="1">
      <c r="A18" s="54" t="s">
        <v>52</v>
      </c>
      <c r="B18" s="36" t="s">
        <v>53</v>
      </c>
      <c r="C18" s="37" t="s">
        <v>20</v>
      </c>
      <c r="D18" s="37" t="s">
        <v>54</v>
      </c>
      <c r="E18" s="37" t="s">
        <v>28</v>
      </c>
      <c r="F18" s="55">
        <f>SUM(G18:H26)</f>
        <v>1235135.3</v>
      </c>
      <c r="G18" s="56">
        <f>310926.9+426209.6</f>
        <v>737136.5</v>
      </c>
      <c r="H18" s="56">
        <f>500037.8-2039</f>
        <v>497998.79999999999</v>
      </c>
      <c r="I18" s="56"/>
      <c r="J18" s="56"/>
      <c r="K18" s="57" t="s">
        <v>55</v>
      </c>
      <c r="L18" s="48"/>
      <c r="N18" s="48"/>
    </row>
    <row r="19" ht="174" customHeight="1">
      <c r="A19" s="58"/>
      <c r="B19" s="36"/>
      <c r="C19" s="37"/>
      <c r="D19" s="37"/>
      <c r="E19" s="37"/>
      <c r="F19" s="55"/>
      <c r="G19" s="56"/>
      <c r="H19" s="56"/>
      <c r="I19" s="56"/>
      <c r="J19" s="56"/>
      <c r="K19" s="59"/>
      <c r="L19" s="40"/>
      <c r="N19" s="40"/>
    </row>
    <row r="20" ht="266" customHeight="1">
      <c r="A20" s="58"/>
      <c r="B20" s="36"/>
      <c r="C20" s="37"/>
      <c r="D20" s="37"/>
      <c r="E20" s="37"/>
      <c r="F20" s="55"/>
      <c r="G20" s="56"/>
      <c r="H20" s="56"/>
      <c r="I20" s="56"/>
      <c r="J20" s="56"/>
      <c r="K20" s="60" t="s">
        <v>56</v>
      </c>
      <c r="L20" s="61"/>
      <c r="N20" s="61"/>
    </row>
    <row r="21" ht="102" customHeight="1">
      <c r="A21" s="58"/>
      <c r="B21" s="36"/>
      <c r="C21" s="37"/>
      <c r="D21" s="37"/>
      <c r="E21" s="37"/>
      <c r="F21" s="55"/>
      <c r="G21" s="56"/>
      <c r="H21" s="56"/>
      <c r="I21" s="56"/>
      <c r="J21" s="56"/>
      <c r="K21" s="62" t="s">
        <v>57</v>
      </c>
      <c r="L21" s="63"/>
      <c r="N21" s="63"/>
    </row>
    <row r="22" ht="145.5" customHeight="1">
      <c r="A22" s="58"/>
      <c r="B22" s="36"/>
      <c r="C22" s="37"/>
      <c r="D22" s="37"/>
      <c r="E22" s="37"/>
      <c r="F22" s="55"/>
      <c r="G22" s="56"/>
      <c r="H22" s="56"/>
      <c r="I22" s="56"/>
      <c r="J22" s="56"/>
      <c r="K22" s="64" t="s">
        <v>58</v>
      </c>
      <c r="L22" s="61"/>
      <c r="N22" s="61"/>
    </row>
    <row r="23" ht="66.75" customHeight="1">
      <c r="A23" s="58"/>
      <c r="B23" s="36"/>
      <c r="C23" s="37"/>
      <c r="D23" s="37"/>
      <c r="E23" s="37"/>
      <c r="F23" s="55"/>
      <c r="G23" s="56"/>
      <c r="H23" s="56"/>
      <c r="I23" s="56"/>
      <c r="J23" s="56"/>
      <c r="K23" s="64" t="s">
        <v>59</v>
      </c>
      <c r="L23" s="63"/>
      <c r="N23" s="63"/>
    </row>
    <row r="24" ht="105.75" customHeight="1">
      <c r="A24" s="58"/>
      <c r="B24" s="36"/>
      <c r="C24" s="37"/>
      <c r="D24" s="37"/>
      <c r="E24" s="37"/>
      <c r="F24" s="55"/>
      <c r="G24" s="56"/>
      <c r="H24" s="56"/>
      <c r="I24" s="56"/>
      <c r="J24" s="56"/>
      <c r="K24" s="64" t="s">
        <v>60</v>
      </c>
      <c r="L24" s="61"/>
      <c r="N24" s="61"/>
    </row>
    <row r="25" ht="74.25" customHeight="1">
      <c r="A25" s="58"/>
      <c r="B25" s="36"/>
      <c r="C25" s="37"/>
      <c r="D25" s="37"/>
      <c r="E25" s="37"/>
      <c r="F25" s="55"/>
      <c r="G25" s="56"/>
      <c r="H25" s="56"/>
      <c r="I25" s="56"/>
      <c r="J25" s="56"/>
      <c r="K25" s="64" t="s">
        <v>61</v>
      </c>
      <c r="L25" s="61"/>
      <c r="N25" s="61"/>
    </row>
    <row r="26" ht="98.25" customHeight="1">
      <c r="A26" s="65"/>
      <c r="B26" s="36"/>
      <c r="C26" s="37"/>
      <c r="D26" s="37"/>
      <c r="E26" s="37"/>
      <c r="F26" s="55"/>
      <c r="G26" s="56"/>
      <c r="H26" s="56"/>
      <c r="I26" s="56"/>
      <c r="J26" s="56"/>
      <c r="K26" s="60" t="s">
        <v>62</v>
      </c>
      <c r="L26" s="66"/>
      <c r="M26" s="67"/>
      <c r="N26" s="61"/>
    </row>
    <row r="27" ht="195" customHeight="1">
      <c r="A27" s="68" t="s">
        <v>63</v>
      </c>
      <c r="B27" s="36" t="s">
        <v>64</v>
      </c>
      <c r="C27" s="37" t="s">
        <v>20</v>
      </c>
      <c r="D27" s="37" t="s">
        <v>41</v>
      </c>
      <c r="E27" s="37" t="s">
        <v>42</v>
      </c>
      <c r="F27" s="55">
        <f>H27+I27+J27</f>
        <v>1129462.1000000001</v>
      </c>
      <c r="G27" s="56"/>
      <c r="H27" s="56">
        <f>6988.2+35000+0.1+4007.8</f>
        <v>45996.099999999999</v>
      </c>
      <c r="I27" s="56">
        <v>541733</v>
      </c>
      <c r="J27" s="56">
        <v>541733</v>
      </c>
      <c r="K27" s="69" t="s">
        <v>65</v>
      </c>
      <c r="L27" s="70"/>
      <c r="M27" s="71"/>
      <c r="N27" s="70"/>
      <c r="O27" s="72"/>
      <c r="R27" s="72"/>
      <c r="S27" s="72"/>
    </row>
    <row r="28" s="73" customFormat="1" ht="28.5" customHeight="1">
      <c r="A28" s="21" t="s">
        <v>66</v>
      </c>
      <c r="B28" s="21"/>
      <c r="C28" s="21"/>
      <c r="D28" s="21"/>
      <c r="E28" s="21"/>
      <c r="F28" s="74"/>
      <c r="G28" s="75"/>
      <c r="H28" s="75">
        <f>SUM(H29:H89)</f>
        <v>1440730.3</v>
      </c>
      <c r="I28" s="75">
        <f>SUM(I29:I89)</f>
        <v>1261055.7999999998</v>
      </c>
      <c r="J28" s="75">
        <f>SUM(J29:J89)</f>
        <v>1314330.6000000001</v>
      </c>
      <c r="K28" s="21" t="s">
        <v>67</v>
      </c>
      <c r="L28" s="76"/>
      <c r="M28" s="77"/>
      <c r="N28" s="76"/>
      <c r="O28" s="78"/>
      <c r="P28" s="78"/>
      <c r="Q28" s="79"/>
      <c r="R28" s="78"/>
      <c r="S28" s="80"/>
    </row>
    <row r="29" s="73" customFormat="1" ht="88.5" customHeight="1">
      <c r="A29" s="68" t="s">
        <v>68</v>
      </c>
      <c r="B29" s="81" t="s">
        <v>69</v>
      </c>
      <c r="C29" s="82" t="s">
        <v>20</v>
      </c>
      <c r="D29" s="82" t="s">
        <v>70</v>
      </c>
      <c r="E29" s="82" t="s">
        <v>28</v>
      </c>
      <c r="F29" s="83">
        <v>171664.70000000001</v>
      </c>
      <c r="G29" s="17">
        <f>91435+56000</f>
        <v>147435</v>
      </c>
      <c r="H29" s="84">
        <v>24229.700000000001</v>
      </c>
      <c r="I29" s="17"/>
      <c r="J29" s="17"/>
      <c r="K29" s="85" t="s">
        <v>71</v>
      </c>
      <c r="L29" s="48"/>
      <c r="M29" s="86"/>
      <c r="N29" s="48"/>
      <c r="O29" s="87"/>
      <c r="P29" s="87"/>
      <c r="Q29" s="79"/>
      <c r="R29" s="79"/>
    </row>
    <row r="30" s="73" customFormat="1" ht="219" customHeight="1">
      <c r="A30" s="68" t="s">
        <v>72</v>
      </c>
      <c r="B30" s="81" t="s">
        <v>73</v>
      </c>
      <c r="C30" s="82" t="s">
        <v>20</v>
      </c>
      <c r="D30" s="82" t="s">
        <v>21</v>
      </c>
      <c r="E30" s="82" t="s">
        <v>22</v>
      </c>
      <c r="F30" s="83">
        <v>171000</v>
      </c>
      <c r="G30" s="17">
        <v>72000</v>
      </c>
      <c r="H30" s="84">
        <f>65000+8585</f>
        <v>73585</v>
      </c>
      <c r="I30" s="17">
        <v>34000</v>
      </c>
      <c r="J30" s="17"/>
      <c r="K30" s="85" t="s">
        <v>74</v>
      </c>
      <c r="L30" s="48"/>
      <c r="M30" s="86"/>
      <c r="N30" s="48"/>
      <c r="O30" s="87"/>
      <c r="P30" s="87"/>
      <c r="Q30" s="79"/>
      <c r="R30" s="79"/>
    </row>
    <row r="31" s="73" customFormat="1" ht="63.75">
      <c r="A31" s="68" t="s">
        <v>75</v>
      </c>
      <c r="B31" s="81" t="s">
        <v>76</v>
      </c>
      <c r="C31" s="82" t="s">
        <v>20</v>
      </c>
      <c r="D31" s="82" t="s">
        <v>70</v>
      </c>
      <c r="E31" s="82" t="s">
        <v>28</v>
      </c>
      <c r="F31" s="83">
        <v>138279.70000000001</v>
      </c>
      <c r="G31" s="17">
        <f>37500+62500</f>
        <v>100000</v>
      </c>
      <c r="H31" s="88">
        <f>45000-6720.3</f>
        <v>38279.699999999997</v>
      </c>
      <c r="I31" s="17"/>
      <c r="J31" s="17"/>
      <c r="K31" s="85" t="s">
        <v>77</v>
      </c>
      <c r="L31" s="48"/>
      <c r="M31" s="86"/>
      <c r="N31" s="48"/>
      <c r="O31" s="87"/>
      <c r="P31" s="87"/>
      <c r="Q31" s="79"/>
      <c r="R31" s="79"/>
    </row>
    <row r="32" s="73" customFormat="1" ht="124.5" customHeight="1">
      <c r="A32" s="68" t="s">
        <v>78</v>
      </c>
      <c r="B32" s="81" t="s">
        <v>79</v>
      </c>
      <c r="C32" s="82" t="s">
        <v>20</v>
      </c>
      <c r="D32" s="82" t="s">
        <v>21</v>
      </c>
      <c r="E32" s="82" t="s">
        <v>22</v>
      </c>
      <c r="F32" s="83">
        <v>106000</v>
      </c>
      <c r="G32" s="17">
        <v>35300</v>
      </c>
      <c r="H32" s="84">
        <v>44000</v>
      </c>
      <c r="I32" s="17">
        <v>26700</v>
      </c>
      <c r="J32" s="17"/>
      <c r="K32" s="85" t="s">
        <v>80</v>
      </c>
      <c r="L32" s="48"/>
      <c r="M32" s="86"/>
      <c r="N32" s="48"/>
      <c r="O32" s="87"/>
      <c r="P32" s="87"/>
      <c r="Q32" s="79"/>
      <c r="R32" s="79"/>
    </row>
    <row r="33" s="73" customFormat="1" ht="171" customHeight="1">
      <c r="A33" s="68" t="s">
        <v>81</v>
      </c>
      <c r="B33" s="81" t="s">
        <v>82</v>
      </c>
      <c r="C33" s="82" t="s">
        <v>20</v>
      </c>
      <c r="D33" s="82" t="s">
        <v>70</v>
      </c>
      <c r="E33" s="82" t="s">
        <v>28</v>
      </c>
      <c r="F33" s="83">
        <v>148000</v>
      </c>
      <c r="G33" s="17">
        <f>68300+40250</f>
        <v>108550</v>
      </c>
      <c r="H33" s="84">
        <v>39450</v>
      </c>
      <c r="I33" s="17"/>
      <c r="J33" s="17"/>
      <c r="K33" s="89" t="s">
        <v>83</v>
      </c>
      <c r="L33" s="48"/>
      <c r="M33" s="86"/>
      <c r="N33" s="48"/>
      <c r="O33" s="87"/>
      <c r="P33" s="87"/>
      <c r="Q33" s="79"/>
      <c r="R33" s="79"/>
    </row>
    <row r="34" s="73" customFormat="1" ht="63.75">
      <c r="A34" s="68" t="s">
        <v>84</v>
      </c>
      <c r="B34" s="81" t="s">
        <v>85</v>
      </c>
      <c r="C34" s="82" t="s">
        <v>20</v>
      </c>
      <c r="D34" s="82" t="s">
        <v>21</v>
      </c>
      <c r="E34" s="82" t="s">
        <v>22</v>
      </c>
      <c r="F34" s="83">
        <v>54000</v>
      </c>
      <c r="G34" s="17">
        <v>22500</v>
      </c>
      <c r="H34" s="84">
        <v>26500</v>
      </c>
      <c r="I34" s="17">
        <v>5000</v>
      </c>
      <c r="J34" s="17"/>
      <c r="K34" s="89" t="s">
        <v>86</v>
      </c>
      <c r="L34" s="48"/>
      <c r="M34" s="86"/>
      <c r="N34" s="48"/>
      <c r="O34" s="87"/>
      <c r="P34" s="87"/>
      <c r="Q34" s="79"/>
      <c r="R34" s="79"/>
    </row>
    <row r="35" s="73" customFormat="1" ht="63.75">
      <c r="A35" s="68" t="s">
        <v>87</v>
      </c>
      <c r="B35" s="81" t="s">
        <v>88</v>
      </c>
      <c r="C35" s="82" t="s">
        <v>20</v>
      </c>
      <c r="D35" s="82" t="s">
        <v>70</v>
      </c>
      <c r="E35" s="82" t="s">
        <v>28</v>
      </c>
      <c r="F35" s="83">
        <v>193000</v>
      </c>
      <c r="G35" s="17">
        <f>90000+86000</f>
        <v>176000</v>
      </c>
      <c r="H35" s="84">
        <v>17000</v>
      </c>
      <c r="I35" s="17"/>
      <c r="J35" s="17"/>
      <c r="K35" s="85" t="s">
        <v>89</v>
      </c>
      <c r="L35" s="40"/>
      <c r="M35" s="86"/>
      <c r="N35" s="40"/>
      <c r="O35" s="87"/>
      <c r="P35" s="87"/>
      <c r="Q35" s="79"/>
      <c r="R35" s="79"/>
    </row>
    <row r="36" s="73" customFormat="1" ht="190" customHeight="1">
      <c r="A36" s="68" t="s">
        <v>90</v>
      </c>
      <c r="B36" s="81" t="s">
        <v>91</v>
      </c>
      <c r="C36" s="82" t="s">
        <v>20</v>
      </c>
      <c r="D36" s="82" t="s">
        <v>21</v>
      </c>
      <c r="E36" s="82" t="s">
        <v>22</v>
      </c>
      <c r="F36" s="83">
        <v>169000</v>
      </c>
      <c r="G36" s="17">
        <v>64000</v>
      </c>
      <c r="H36" s="84">
        <f>68000+9342.5</f>
        <v>77342.5</v>
      </c>
      <c r="I36" s="17">
        <v>37000</v>
      </c>
      <c r="J36" s="17"/>
      <c r="K36" s="85" t="s">
        <v>92</v>
      </c>
      <c r="L36" s="48"/>
      <c r="M36" s="86"/>
      <c r="N36" s="48"/>
      <c r="O36" s="87"/>
      <c r="P36" s="87"/>
      <c r="Q36" s="79"/>
      <c r="R36" s="79"/>
    </row>
    <row r="37" s="73" customFormat="1" ht="81" customHeight="1">
      <c r="A37" s="68" t="s">
        <v>93</v>
      </c>
      <c r="B37" s="81" t="s">
        <v>94</v>
      </c>
      <c r="C37" s="82" t="s">
        <v>20</v>
      </c>
      <c r="D37" s="82" t="s">
        <v>70</v>
      </c>
      <c r="E37" s="82" t="s">
        <v>28</v>
      </c>
      <c r="F37" s="83">
        <v>387766</v>
      </c>
      <c r="G37" s="17">
        <f>293395+74371</f>
        <v>367766</v>
      </c>
      <c r="H37" s="84">
        <v>20000</v>
      </c>
      <c r="I37" s="17"/>
      <c r="J37" s="17"/>
      <c r="K37" s="90" t="s">
        <v>95</v>
      </c>
      <c r="L37" s="91"/>
      <c r="M37" s="86"/>
      <c r="N37" s="91"/>
      <c r="O37" s="87"/>
      <c r="P37" s="87"/>
      <c r="Q37" s="79"/>
      <c r="R37" s="79"/>
    </row>
    <row r="38" s="73" customFormat="1" ht="172.5" customHeight="1">
      <c r="A38" s="68" t="s">
        <v>96</v>
      </c>
      <c r="B38" s="81" t="s">
        <v>97</v>
      </c>
      <c r="C38" s="82" t="s">
        <v>20</v>
      </c>
      <c r="D38" s="82" t="s">
        <v>21</v>
      </c>
      <c r="E38" s="82" t="s">
        <v>22</v>
      </c>
      <c r="F38" s="83">
        <v>333441</v>
      </c>
      <c r="G38" s="17">
        <v>210841</v>
      </c>
      <c r="H38" s="84">
        <f>85879.7+6720.3+7575</f>
        <v>100175</v>
      </c>
      <c r="I38" s="10">
        <v>30000</v>
      </c>
      <c r="J38" s="17"/>
      <c r="K38" s="90" t="s">
        <v>98</v>
      </c>
      <c r="L38" s="91"/>
      <c r="M38" s="86"/>
      <c r="N38" s="91"/>
      <c r="O38" s="87"/>
      <c r="P38" s="87"/>
      <c r="Q38" s="79"/>
      <c r="R38" s="79"/>
    </row>
    <row r="39" s="73" customFormat="1" ht="81" customHeight="1">
      <c r="A39" s="68" t="s">
        <v>99</v>
      </c>
      <c r="B39" s="81" t="s">
        <v>100</v>
      </c>
      <c r="C39" s="82" t="s">
        <v>20</v>
      </c>
      <c r="D39" s="82" t="s">
        <v>70</v>
      </c>
      <c r="E39" s="82" t="s">
        <v>28</v>
      </c>
      <c r="F39" s="83">
        <v>198000</v>
      </c>
      <c r="G39" s="17">
        <f>73500+84500</f>
        <v>158000</v>
      </c>
      <c r="H39" s="84">
        <v>40000</v>
      </c>
      <c r="I39" s="17"/>
      <c r="J39" s="17"/>
      <c r="K39" s="85" t="s">
        <v>101</v>
      </c>
      <c r="L39" s="40"/>
      <c r="M39" s="86"/>
      <c r="N39" s="40"/>
      <c r="O39" s="87"/>
      <c r="P39" s="87"/>
      <c r="Q39" s="79"/>
      <c r="R39" s="79"/>
    </row>
    <row r="40" s="73" customFormat="1" ht="171" customHeight="1">
      <c r="A40" s="68" t="s">
        <v>102</v>
      </c>
      <c r="B40" s="81" t="s">
        <v>103</v>
      </c>
      <c r="C40" s="82" t="s">
        <v>20</v>
      </c>
      <c r="D40" s="82" t="s">
        <v>21</v>
      </c>
      <c r="E40" s="82" t="s">
        <v>22</v>
      </c>
      <c r="F40" s="83">
        <v>432928.5</v>
      </c>
      <c r="G40" s="17">
        <v>145747.79999999999</v>
      </c>
      <c r="H40" s="84">
        <f>167000+15195.6</f>
        <v>182195.60000000001</v>
      </c>
      <c r="I40" s="17">
        <v>120180.7</v>
      </c>
      <c r="J40" s="17"/>
      <c r="K40" s="85" t="s">
        <v>104</v>
      </c>
      <c r="L40" s="48"/>
      <c r="M40" s="86"/>
      <c r="N40" s="48"/>
      <c r="O40" s="87"/>
      <c r="P40" s="87"/>
      <c r="Q40" s="79"/>
      <c r="R40" s="79"/>
    </row>
    <row r="41" s="73" customFormat="1" ht="78" customHeight="1">
      <c r="A41" s="68" t="s">
        <v>105</v>
      </c>
      <c r="B41" s="81" t="s">
        <v>106</v>
      </c>
      <c r="C41" s="82" t="s">
        <v>20</v>
      </c>
      <c r="D41" s="82" t="s">
        <v>70</v>
      </c>
      <c r="E41" s="82" t="s">
        <v>28</v>
      </c>
      <c r="F41" s="83">
        <v>115000</v>
      </c>
      <c r="G41" s="17">
        <f>55000+47000</f>
        <v>102000</v>
      </c>
      <c r="H41" s="84">
        <v>13000</v>
      </c>
      <c r="I41" s="17"/>
      <c r="J41" s="17"/>
      <c r="K41" s="85" t="s">
        <v>107</v>
      </c>
      <c r="L41" s="40"/>
      <c r="M41" s="86"/>
      <c r="N41" s="40"/>
      <c r="O41" s="87"/>
      <c r="P41" s="87"/>
      <c r="Q41" s="79"/>
      <c r="R41" s="79"/>
    </row>
    <row r="42" s="73" customFormat="1" ht="102.75" customHeight="1">
      <c r="A42" s="68" t="s">
        <v>108</v>
      </c>
      <c r="B42" s="81" t="s">
        <v>109</v>
      </c>
      <c r="C42" s="82" t="s">
        <v>20</v>
      </c>
      <c r="D42" s="82" t="s">
        <v>21</v>
      </c>
      <c r="E42" s="82" t="s">
        <v>28</v>
      </c>
      <c r="F42" s="83">
        <v>238000</v>
      </c>
      <c r="G42" s="17">
        <v>205000</v>
      </c>
      <c r="H42" s="84">
        <v>33000</v>
      </c>
      <c r="I42" s="17"/>
      <c r="J42" s="17"/>
      <c r="K42" s="85" t="s">
        <v>110</v>
      </c>
      <c r="L42" s="48"/>
      <c r="M42" s="86"/>
      <c r="N42" s="48"/>
      <c r="O42" s="87"/>
      <c r="P42" s="87"/>
      <c r="Q42" s="79"/>
      <c r="R42" s="79"/>
    </row>
    <row r="43" s="73" customFormat="1" ht="104.25" customHeight="1">
      <c r="A43" s="68" t="s">
        <v>111</v>
      </c>
      <c r="B43" s="81" t="s">
        <v>112</v>
      </c>
      <c r="C43" s="82" t="s">
        <v>20</v>
      </c>
      <c r="D43" s="82" t="s">
        <v>41</v>
      </c>
      <c r="E43" s="82" t="s">
        <v>42</v>
      </c>
      <c r="F43" s="83">
        <v>85000</v>
      </c>
      <c r="G43" s="75"/>
      <c r="H43" s="84">
        <f>30000+8837.5</f>
        <v>38837.5</v>
      </c>
      <c r="I43" s="17">
        <v>35000</v>
      </c>
      <c r="J43" s="17">
        <v>20000</v>
      </c>
      <c r="K43" s="85" t="s">
        <v>113</v>
      </c>
      <c r="L43" s="48"/>
      <c r="M43" s="86"/>
      <c r="N43" s="48"/>
      <c r="O43" s="87"/>
      <c r="P43" s="87"/>
      <c r="Q43" s="79"/>
      <c r="R43" s="79"/>
    </row>
    <row r="44" s="73" customFormat="1" ht="139.5" customHeight="1">
      <c r="A44" s="68" t="s">
        <v>114</v>
      </c>
      <c r="B44" s="81" t="s">
        <v>115</v>
      </c>
      <c r="C44" s="82" t="s">
        <v>20</v>
      </c>
      <c r="D44" s="82" t="s">
        <v>41</v>
      </c>
      <c r="E44" s="82" t="s">
        <v>42</v>
      </c>
      <c r="F44" s="83">
        <v>45893.300000000003</v>
      </c>
      <c r="G44" s="75"/>
      <c r="H44" s="92">
        <f>15000+893.3</f>
        <v>15893.299999999999</v>
      </c>
      <c r="I44" s="17">
        <v>20000</v>
      </c>
      <c r="J44" s="17">
        <v>10000</v>
      </c>
      <c r="K44" s="85" t="s">
        <v>116</v>
      </c>
      <c r="L44" s="48"/>
      <c r="M44" s="86"/>
      <c r="N44" s="48"/>
      <c r="O44" s="87"/>
      <c r="P44" s="87"/>
      <c r="Q44" s="79"/>
      <c r="R44" s="79"/>
    </row>
    <row r="45" s="73" customFormat="1" ht="138.75" customHeight="1">
      <c r="A45" s="68" t="s">
        <v>117</v>
      </c>
      <c r="B45" s="81" t="s">
        <v>118</v>
      </c>
      <c r="C45" s="82" t="s">
        <v>20</v>
      </c>
      <c r="D45" s="82" t="s">
        <v>41</v>
      </c>
      <c r="E45" s="82" t="s">
        <v>42</v>
      </c>
      <c r="F45" s="83">
        <v>50000</v>
      </c>
      <c r="G45" s="75"/>
      <c r="H45" s="84">
        <f t="shared" ref="H45:H46" si="3">15000+6312.5</f>
        <v>21312.5</v>
      </c>
      <c r="I45" s="17">
        <v>25000</v>
      </c>
      <c r="J45" s="17">
        <v>10000</v>
      </c>
      <c r="K45" s="85" t="s">
        <v>119</v>
      </c>
      <c r="L45" s="48"/>
      <c r="M45" s="86"/>
      <c r="N45" s="48"/>
      <c r="O45" s="87"/>
      <c r="P45" s="87"/>
      <c r="Q45" s="79"/>
      <c r="R45" s="79"/>
    </row>
    <row r="46" s="73" customFormat="1" ht="138.75" customHeight="1">
      <c r="A46" s="68" t="s">
        <v>120</v>
      </c>
      <c r="B46" s="81" t="s">
        <v>121</v>
      </c>
      <c r="C46" s="82" t="s">
        <v>20</v>
      </c>
      <c r="D46" s="82" t="s">
        <v>41</v>
      </c>
      <c r="E46" s="82" t="s">
        <v>42</v>
      </c>
      <c r="F46" s="83">
        <v>60000</v>
      </c>
      <c r="G46" s="75"/>
      <c r="H46" s="84">
        <f t="shared" si="3"/>
        <v>21312.5</v>
      </c>
      <c r="I46" s="17">
        <v>25000</v>
      </c>
      <c r="J46" s="17">
        <v>20000</v>
      </c>
      <c r="K46" s="85" t="s">
        <v>122</v>
      </c>
      <c r="L46" s="48"/>
      <c r="M46" s="86"/>
      <c r="N46" s="48"/>
      <c r="O46" s="87"/>
      <c r="P46" s="87"/>
      <c r="Q46" s="79"/>
      <c r="R46" s="79"/>
    </row>
    <row r="47" s="73" customFormat="1" ht="69" customHeight="1">
      <c r="A47" s="68" t="s">
        <v>123</v>
      </c>
      <c r="B47" s="81" t="s">
        <v>124</v>
      </c>
      <c r="C47" s="82" t="s">
        <v>20</v>
      </c>
      <c r="D47" s="82" t="s">
        <v>41</v>
      </c>
      <c r="E47" s="82" t="s">
        <v>125</v>
      </c>
      <c r="F47" s="83">
        <v>10000</v>
      </c>
      <c r="G47" s="75"/>
      <c r="H47" s="84">
        <f>5000+1262.5</f>
        <v>6262.5</v>
      </c>
      <c r="I47" s="17">
        <v>5000</v>
      </c>
      <c r="J47" s="17"/>
      <c r="K47" s="85" t="s">
        <v>126</v>
      </c>
      <c r="L47" s="40"/>
      <c r="M47" s="86"/>
      <c r="N47" s="40"/>
      <c r="O47" s="87"/>
      <c r="P47" s="87"/>
      <c r="Q47" s="79"/>
      <c r="R47" s="79"/>
    </row>
    <row r="48" s="73" customFormat="1" ht="84" customHeight="1">
      <c r="A48" s="68" t="s">
        <v>127</v>
      </c>
      <c r="B48" s="81" t="s">
        <v>128</v>
      </c>
      <c r="C48" s="82" t="s">
        <v>20</v>
      </c>
      <c r="D48" s="82" t="s">
        <v>41</v>
      </c>
      <c r="E48" s="82" t="s">
        <v>22</v>
      </c>
      <c r="F48" s="83">
        <v>15000</v>
      </c>
      <c r="G48" s="75"/>
      <c r="H48" s="84">
        <v>10000</v>
      </c>
      <c r="I48" s="17">
        <v>5000</v>
      </c>
      <c r="J48" s="17"/>
      <c r="K48" s="85" t="s">
        <v>129</v>
      </c>
      <c r="L48" s="40"/>
      <c r="M48" s="86"/>
      <c r="N48" s="40"/>
      <c r="O48" s="87"/>
      <c r="P48" s="87"/>
      <c r="Q48" s="79"/>
      <c r="R48" s="79"/>
    </row>
    <row r="49" s="73" customFormat="1" ht="135" customHeight="1">
      <c r="A49" s="68" t="s">
        <v>130</v>
      </c>
      <c r="B49" s="81" t="s">
        <v>131</v>
      </c>
      <c r="C49" s="82" t="s">
        <v>20</v>
      </c>
      <c r="D49" s="82" t="s">
        <v>41</v>
      </c>
      <c r="E49" s="82" t="s">
        <v>42</v>
      </c>
      <c r="F49" s="83">
        <v>46000</v>
      </c>
      <c r="G49" s="75"/>
      <c r="H49" s="92">
        <f>15000+1000+5050</f>
        <v>21050</v>
      </c>
      <c r="I49" s="17">
        <v>20000</v>
      </c>
      <c r="J49" s="17">
        <v>10000</v>
      </c>
      <c r="K49" s="85" t="s">
        <v>132</v>
      </c>
      <c r="L49" s="48"/>
      <c r="M49" s="86"/>
      <c r="N49" s="48"/>
      <c r="O49" s="87"/>
      <c r="P49" s="87"/>
      <c r="Q49" s="79"/>
      <c r="R49" s="79"/>
    </row>
    <row r="50" s="73" customFormat="1" ht="135" customHeight="1">
      <c r="A50" s="68" t="s">
        <v>133</v>
      </c>
      <c r="B50" s="81" t="s">
        <v>134</v>
      </c>
      <c r="C50" s="82" t="s">
        <v>20</v>
      </c>
      <c r="D50" s="82" t="s">
        <v>41</v>
      </c>
      <c r="E50" s="82" t="s">
        <v>42</v>
      </c>
      <c r="F50" s="83">
        <v>82000</v>
      </c>
      <c r="G50" s="75"/>
      <c r="H50" s="92">
        <f>25000+2000</f>
        <v>27000</v>
      </c>
      <c r="I50" s="17">
        <v>35000</v>
      </c>
      <c r="J50" s="17">
        <v>20000</v>
      </c>
      <c r="K50" s="85" t="s">
        <v>135</v>
      </c>
      <c r="L50" s="48"/>
      <c r="M50" s="86"/>
      <c r="N50" s="48"/>
      <c r="O50" s="87"/>
      <c r="P50" s="87"/>
      <c r="Q50" s="79"/>
      <c r="R50" s="79"/>
    </row>
    <row r="51" s="73" customFormat="1" ht="107.25" customHeight="1">
      <c r="A51" s="68" t="s">
        <v>136</v>
      </c>
      <c r="B51" s="81" t="s">
        <v>137</v>
      </c>
      <c r="C51" s="82" t="s">
        <v>20</v>
      </c>
      <c r="D51" s="82" t="s">
        <v>41</v>
      </c>
      <c r="E51" s="82" t="s">
        <v>22</v>
      </c>
      <c r="F51" s="83">
        <v>38551.699999999997</v>
      </c>
      <c r="G51" s="75"/>
      <c r="H51" s="92">
        <f>20000+2601.6-50+0.1+1000</f>
        <v>23551.699999999997</v>
      </c>
      <c r="I51" s="17">
        <v>15000</v>
      </c>
      <c r="J51" s="17"/>
      <c r="K51" s="85" t="s">
        <v>138</v>
      </c>
      <c r="L51" s="48"/>
      <c r="M51" s="86"/>
      <c r="N51" s="48"/>
      <c r="O51" s="87"/>
      <c r="P51" s="87"/>
      <c r="Q51" s="79"/>
      <c r="R51" s="79"/>
    </row>
    <row r="52" s="73" customFormat="1" ht="138" customHeight="1">
      <c r="A52" s="68" t="s">
        <v>139</v>
      </c>
      <c r="B52" s="81" t="s">
        <v>140</v>
      </c>
      <c r="C52" s="82" t="s">
        <v>20</v>
      </c>
      <c r="D52" s="82" t="s">
        <v>41</v>
      </c>
      <c r="E52" s="82" t="s">
        <v>42</v>
      </c>
      <c r="F52" s="83">
        <v>40000</v>
      </c>
      <c r="G52" s="75"/>
      <c r="H52" s="84">
        <f>15000+3787.5</f>
        <v>18787.5</v>
      </c>
      <c r="I52" s="17">
        <v>15000</v>
      </c>
      <c r="J52" s="17">
        <v>10000</v>
      </c>
      <c r="K52" s="85" t="s">
        <v>141</v>
      </c>
      <c r="L52" s="48"/>
      <c r="M52" s="86"/>
      <c r="N52" s="48"/>
      <c r="O52" s="87"/>
      <c r="P52" s="87"/>
      <c r="Q52" s="79"/>
      <c r="R52" s="79"/>
    </row>
    <row r="53" s="73" customFormat="1" ht="123" customHeight="1">
      <c r="A53" s="68" t="s">
        <v>142</v>
      </c>
      <c r="B53" s="81" t="s">
        <v>143</v>
      </c>
      <c r="C53" s="82" t="s">
        <v>20</v>
      </c>
      <c r="D53" s="82" t="s">
        <v>41</v>
      </c>
      <c r="E53" s="82" t="s">
        <v>42</v>
      </c>
      <c r="F53" s="83">
        <v>85000</v>
      </c>
      <c r="G53" s="75"/>
      <c r="H53" s="84">
        <v>35000</v>
      </c>
      <c r="I53" s="17">
        <v>33000</v>
      </c>
      <c r="J53" s="17">
        <v>17000</v>
      </c>
      <c r="K53" s="93" t="s">
        <v>144</v>
      </c>
      <c r="L53" s="94"/>
      <c r="M53" s="86"/>
      <c r="N53" s="94"/>
      <c r="O53" s="87"/>
      <c r="P53" s="87"/>
      <c r="Q53" s="79"/>
      <c r="R53" s="79"/>
    </row>
    <row r="54" s="73" customFormat="1" ht="96.75" customHeight="1">
      <c r="A54" s="68" t="s">
        <v>145</v>
      </c>
      <c r="B54" s="81" t="s">
        <v>146</v>
      </c>
      <c r="C54" s="82" t="s">
        <v>20</v>
      </c>
      <c r="D54" s="82" t="s">
        <v>41</v>
      </c>
      <c r="E54" s="82" t="s">
        <v>42</v>
      </c>
      <c r="F54" s="83">
        <v>90000</v>
      </c>
      <c r="G54" s="75"/>
      <c r="H54" s="84">
        <f t="shared" ref="H54:H55" si="4">30000+8837.5</f>
        <v>38837.5</v>
      </c>
      <c r="I54" s="10">
        <v>35000</v>
      </c>
      <c r="J54" s="17">
        <v>25000</v>
      </c>
      <c r="K54" s="85" t="s">
        <v>147</v>
      </c>
      <c r="L54" s="48"/>
      <c r="M54" s="86"/>
      <c r="N54" s="48"/>
      <c r="O54" s="87"/>
      <c r="P54" s="87"/>
      <c r="Q54" s="79"/>
      <c r="R54" s="79"/>
    </row>
    <row r="55" s="95" customFormat="1" ht="100.5" customHeight="1">
      <c r="A55" s="68" t="s">
        <v>148</v>
      </c>
      <c r="B55" s="81" t="s">
        <v>149</v>
      </c>
      <c r="C55" s="82" t="s">
        <v>20</v>
      </c>
      <c r="D55" s="82" t="s">
        <v>41</v>
      </c>
      <c r="E55" s="82" t="s">
        <v>42</v>
      </c>
      <c r="F55" s="83">
        <v>90000</v>
      </c>
      <c r="G55" s="75"/>
      <c r="H55" s="84">
        <f t="shared" si="4"/>
        <v>38837.5</v>
      </c>
      <c r="I55" s="17">
        <v>35000</v>
      </c>
      <c r="J55" s="10">
        <v>25000</v>
      </c>
      <c r="K55" s="85" t="s">
        <v>150</v>
      </c>
      <c r="L55" s="48"/>
      <c r="M55" s="86"/>
      <c r="N55" s="48"/>
      <c r="O55" s="87"/>
      <c r="P55" s="87"/>
      <c r="Q55" s="96"/>
      <c r="R55" s="96"/>
    </row>
    <row r="56" s="73" customFormat="1" ht="55.5" customHeight="1">
      <c r="A56" s="68" t="s">
        <v>151</v>
      </c>
      <c r="B56" s="81" t="s">
        <v>152</v>
      </c>
      <c r="C56" s="82" t="s">
        <v>20</v>
      </c>
      <c r="D56" s="82" t="s">
        <v>41</v>
      </c>
      <c r="E56" s="82" t="s">
        <v>125</v>
      </c>
      <c r="F56" s="83">
        <v>10000</v>
      </c>
      <c r="G56" s="75"/>
      <c r="H56" s="84">
        <f t="shared" ref="H56:H57" si="5">6000+1010</f>
        <v>7010</v>
      </c>
      <c r="I56" s="17">
        <v>4000</v>
      </c>
      <c r="J56" s="17"/>
      <c r="K56" s="85" t="s">
        <v>153</v>
      </c>
      <c r="L56" s="40"/>
      <c r="M56" s="86"/>
      <c r="N56" s="40"/>
      <c r="O56" s="87"/>
      <c r="P56" s="87"/>
      <c r="Q56" s="79"/>
      <c r="R56" s="79"/>
    </row>
    <row r="57" s="73" customFormat="1" ht="55.5" customHeight="1">
      <c r="A57" s="68" t="s">
        <v>154</v>
      </c>
      <c r="B57" s="81" t="s">
        <v>155</v>
      </c>
      <c r="C57" s="82" t="s">
        <v>20</v>
      </c>
      <c r="D57" s="82" t="s">
        <v>41</v>
      </c>
      <c r="E57" s="82" t="s">
        <v>125</v>
      </c>
      <c r="F57" s="83">
        <v>10000</v>
      </c>
      <c r="G57" s="75"/>
      <c r="H57" s="84">
        <f t="shared" si="5"/>
        <v>7010</v>
      </c>
      <c r="I57" s="17">
        <v>4000</v>
      </c>
      <c r="J57" s="17"/>
      <c r="K57" s="85" t="s">
        <v>153</v>
      </c>
      <c r="L57" s="40"/>
      <c r="M57" s="86"/>
      <c r="N57" s="40"/>
      <c r="O57" s="87"/>
      <c r="P57" s="87"/>
      <c r="Q57" s="79"/>
      <c r="R57" s="79"/>
    </row>
    <row r="58" s="73" customFormat="1" ht="99.75" customHeight="1">
      <c r="A58" s="68" t="s">
        <v>156</v>
      </c>
      <c r="B58" s="81" t="s">
        <v>157</v>
      </c>
      <c r="C58" s="82" t="s">
        <v>20</v>
      </c>
      <c r="D58" s="82" t="s">
        <v>41</v>
      </c>
      <c r="E58" s="82" t="s">
        <v>42</v>
      </c>
      <c r="F58" s="83">
        <v>62000</v>
      </c>
      <c r="G58" s="75"/>
      <c r="H58" s="92">
        <f>20000+2000+6186.3-0.1</f>
        <v>28186.200000000001</v>
      </c>
      <c r="I58" s="10">
        <v>24500</v>
      </c>
      <c r="J58" s="17">
        <v>15500</v>
      </c>
      <c r="K58" s="85" t="s">
        <v>158</v>
      </c>
      <c r="L58" s="48"/>
      <c r="M58" s="86"/>
      <c r="N58" s="48"/>
      <c r="O58" s="87"/>
      <c r="P58" s="87"/>
      <c r="Q58" s="79"/>
      <c r="R58" s="79"/>
    </row>
    <row r="59" s="73" customFormat="1" ht="104.25" customHeight="1">
      <c r="A59" s="68" t="s">
        <v>159</v>
      </c>
      <c r="B59" s="81" t="s">
        <v>160</v>
      </c>
      <c r="C59" s="82" t="s">
        <v>20</v>
      </c>
      <c r="D59" s="82" t="s">
        <v>41</v>
      </c>
      <c r="E59" s="82" t="s">
        <v>42</v>
      </c>
      <c r="F59" s="83">
        <v>115000</v>
      </c>
      <c r="G59" s="75"/>
      <c r="H59" s="84">
        <f>50000+10100</f>
        <v>60100</v>
      </c>
      <c r="I59" s="17">
        <v>40000</v>
      </c>
      <c r="J59" s="17">
        <v>25000</v>
      </c>
      <c r="K59" s="85" t="s">
        <v>161</v>
      </c>
      <c r="L59" s="48"/>
      <c r="M59" s="86"/>
      <c r="N59" s="48"/>
      <c r="O59" s="87"/>
      <c r="P59" s="87"/>
      <c r="Q59" s="79"/>
      <c r="R59" s="79"/>
    </row>
    <row r="60" s="73" customFormat="1" ht="101.25" customHeight="1">
      <c r="A60" s="54" t="s">
        <v>162</v>
      </c>
      <c r="B60" s="97" t="s">
        <v>163</v>
      </c>
      <c r="C60" s="98" t="s">
        <v>164</v>
      </c>
      <c r="D60" s="98" t="s">
        <v>41</v>
      </c>
      <c r="E60" s="98" t="s">
        <v>42</v>
      </c>
      <c r="F60" s="99">
        <v>50000</v>
      </c>
      <c r="G60" s="99"/>
      <c r="H60" s="100">
        <f>20000+5050</f>
        <v>25050</v>
      </c>
      <c r="I60" s="99">
        <v>20000</v>
      </c>
      <c r="J60" s="99">
        <v>10000</v>
      </c>
      <c r="K60" s="93" t="s">
        <v>165</v>
      </c>
      <c r="L60" s="94"/>
      <c r="M60" s="86"/>
      <c r="N60" s="94"/>
      <c r="O60" s="87"/>
      <c r="P60" s="87"/>
      <c r="Q60" s="79"/>
      <c r="R60" s="79"/>
    </row>
    <row r="61" s="73" customFormat="1" ht="86.25" customHeight="1">
      <c r="A61" s="42" t="s">
        <v>166</v>
      </c>
      <c r="B61" s="101" t="s">
        <v>167</v>
      </c>
      <c r="C61" s="102" t="s">
        <v>164</v>
      </c>
      <c r="D61" s="102" t="s">
        <v>41</v>
      </c>
      <c r="E61" s="102" t="s">
        <v>42</v>
      </c>
      <c r="F61" s="103">
        <v>100000</v>
      </c>
      <c r="G61" s="104"/>
      <c r="H61" s="105">
        <f>40000+10100</f>
        <v>50100</v>
      </c>
      <c r="I61" s="103">
        <v>40000</v>
      </c>
      <c r="J61" s="103">
        <v>20000</v>
      </c>
      <c r="K61" s="106" t="s">
        <v>168</v>
      </c>
      <c r="L61" s="94"/>
      <c r="M61" s="86"/>
      <c r="N61" s="94"/>
      <c r="O61" s="87"/>
      <c r="P61" s="87"/>
      <c r="Q61" s="79"/>
      <c r="R61" s="79"/>
    </row>
    <row r="62" s="73" customFormat="1" ht="97.5" customHeight="1">
      <c r="A62" s="58" t="s">
        <v>169</v>
      </c>
      <c r="B62" s="107" t="s">
        <v>170</v>
      </c>
      <c r="C62" s="108" t="s">
        <v>164</v>
      </c>
      <c r="D62" s="109" t="s">
        <v>41</v>
      </c>
      <c r="E62" s="109" t="s">
        <v>42</v>
      </c>
      <c r="F62" s="110">
        <v>90000</v>
      </c>
      <c r="G62" s="111"/>
      <c r="H62" s="112">
        <f>30000+10100</f>
        <v>40100</v>
      </c>
      <c r="I62" s="110">
        <v>40000</v>
      </c>
      <c r="J62" s="110">
        <v>20000</v>
      </c>
      <c r="K62" s="93" t="s">
        <v>171</v>
      </c>
      <c r="L62" s="94"/>
      <c r="M62" s="86"/>
      <c r="N62" s="94"/>
      <c r="O62" s="87"/>
      <c r="P62" s="87"/>
      <c r="Q62" s="79"/>
      <c r="R62" s="79"/>
    </row>
    <row r="63" s="73" customFormat="1" ht="84.75" customHeight="1">
      <c r="A63" s="54" t="s">
        <v>172</v>
      </c>
      <c r="B63" s="97" t="s">
        <v>173</v>
      </c>
      <c r="C63" s="113" t="s">
        <v>164</v>
      </c>
      <c r="D63" s="98" t="s">
        <v>41</v>
      </c>
      <c r="E63" s="98" t="s">
        <v>42</v>
      </c>
      <c r="F63" s="114">
        <v>90000</v>
      </c>
      <c r="G63" s="75"/>
      <c r="H63" s="115">
        <f t="shared" ref="H63:H64" si="6">30000+7575</f>
        <v>37575</v>
      </c>
      <c r="I63" s="114">
        <v>30000</v>
      </c>
      <c r="J63" s="114">
        <v>30000</v>
      </c>
      <c r="K63" s="93" t="s">
        <v>174</v>
      </c>
      <c r="L63" s="94"/>
      <c r="M63" s="86"/>
      <c r="N63" s="94"/>
      <c r="O63" s="87"/>
      <c r="P63" s="87"/>
      <c r="Q63" s="79"/>
      <c r="R63" s="79"/>
    </row>
    <row r="64" s="73" customFormat="1" ht="99.75" customHeight="1">
      <c r="A64" s="54" t="s">
        <v>175</v>
      </c>
      <c r="B64" s="97" t="s">
        <v>176</v>
      </c>
      <c r="C64" s="113" t="s">
        <v>164</v>
      </c>
      <c r="D64" s="98" t="s">
        <v>41</v>
      </c>
      <c r="E64" s="98" t="s">
        <v>42</v>
      </c>
      <c r="F64" s="114">
        <v>80000</v>
      </c>
      <c r="G64" s="75"/>
      <c r="H64" s="115">
        <f t="shared" si="6"/>
        <v>37575</v>
      </c>
      <c r="I64" s="114">
        <v>30000</v>
      </c>
      <c r="J64" s="114">
        <v>20000</v>
      </c>
      <c r="K64" s="93" t="s">
        <v>177</v>
      </c>
      <c r="L64" s="94"/>
      <c r="M64" s="86"/>
      <c r="N64" s="94"/>
      <c r="O64" s="87"/>
      <c r="P64" s="87"/>
      <c r="Q64" s="79"/>
      <c r="R64" s="79"/>
    </row>
    <row r="65" s="73" customFormat="1" ht="82.5" customHeight="1">
      <c r="A65" s="54" t="s">
        <v>178</v>
      </c>
      <c r="B65" s="97" t="s">
        <v>179</v>
      </c>
      <c r="C65" s="113" t="s">
        <v>164</v>
      </c>
      <c r="D65" s="98" t="s">
        <v>28</v>
      </c>
      <c r="E65" s="98" t="s">
        <v>180</v>
      </c>
      <c r="F65" s="114">
        <v>7275.1000000000004</v>
      </c>
      <c r="G65" s="75"/>
      <c r="H65" s="115">
        <v>1205.7</v>
      </c>
      <c r="I65" s="114"/>
      <c r="J65" s="114"/>
      <c r="K65" s="93" t="s">
        <v>181</v>
      </c>
      <c r="L65" s="116"/>
      <c r="M65" s="34"/>
      <c r="N65" s="116"/>
      <c r="O65" s="79"/>
      <c r="P65" s="79"/>
      <c r="Q65" s="79"/>
      <c r="R65" s="79"/>
    </row>
    <row r="66" s="73" customFormat="1" ht="82.5" customHeight="1">
      <c r="A66" s="54" t="s">
        <v>182</v>
      </c>
      <c r="B66" s="97" t="s">
        <v>183</v>
      </c>
      <c r="C66" s="113" t="s">
        <v>164</v>
      </c>
      <c r="D66" s="98" t="s">
        <v>28</v>
      </c>
      <c r="E66" s="98" t="s">
        <v>180</v>
      </c>
      <c r="F66" s="114">
        <v>7500</v>
      </c>
      <c r="G66" s="75"/>
      <c r="H66" s="115">
        <v>1262.5</v>
      </c>
      <c r="I66" s="114"/>
      <c r="J66" s="114"/>
      <c r="K66" s="93" t="s">
        <v>181</v>
      </c>
      <c r="L66" s="116"/>
      <c r="M66" s="34"/>
      <c r="N66" s="116"/>
      <c r="O66" s="79"/>
      <c r="P66" s="79"/>
      <c r="Q66" s="79"/>
      <c r="R66" s="79"/>
    </row>
    <row r="67" s="73" customFormat="1" ht="82.5" customHeight="1">
      <c r="A67" s="54" t="s">
        <v>184</v>
      </c>
      <c r="B67" s="97" t="s">
        <v>185</v>
      </c>
      <c r="C67" s="113" t="s">
        <v>164</v>
      </c>
      <c r="D67" s="98" t="s">
        <v>28</v>
      </c>
      <c r="E67" s="98" t="s">
        <v>186</v>
      </c>
      <c r="F67" s="114">
        <v>45000</v>
      </c>
      <c r="G67" s="75"/>
      <c r="H67" s="115">
        <v>5050</v>
      </c>
      <c r="I67" s="114"/>
      <c r="J67" s="114"/>
      <c r="K67" s="93" t="s">
        <v>187</v>
      </c>
      <c r="L67" s="116"/>
      <c r="M67" s="34"/>
      <c r="N67" s="116"/>
      <c r="O67" s="79"/>
      <c r="P67" s="79"/>
      <c r="Q67" s="79"/>
      <c r="R67" s="79"/>
    </row>
    <row r="68" s="73" customFormat="1" ht="82.5" customHeight="1">
      <c r="A68" s="54" t="s">
        <v>188</v>
      </c>
      <c r="B68" s="97" t="s">
        <v>189</v>
      </c>
      <c r="C68" s="98" t="s">
        <v>164</v>
      </c>
      <c r="D68" s="98" t="s">
        <v>28</v>
      </c>
      <c r="E68" s="98" t="s">
        <v>190</v>
      </c>
      <c r="F68" s="99">
        <v>25000</v>
      </c>
      <c r="G68" s="117"/>
      <c r="H68" s="100">
        <v>3787.5</v>
      </c>
      <c r="I68" s="99"/>
      <c r="J68" s="99"/>
      <c r="K68" s="85" t="s">
        <v>191</v>
      </c>
      <c r="L68" s="118"/>
      <c r="M68" s="34"/>
      <c r="N68" s="118"/>
      <c r="O68" s="79"/>
      <c r="P68" s="79"/>
      <c r="Q68" s="79"/>
      <c r="R68" s="79"/>
    </row>
    <row r="69" s="73" customFormat="1" ht="102.40000000000001" customHeight="1">
      <c r="A69" s="42" t="s">
        <v>192</v>
      </c>
      <c r="B69" s="101" t="s">
        <v>193</v>
      </c>
      <c r="C69" s="102" t="s">
        <v>164</v>
      </c>
      <c r="D69" s="102" t="s">
        <v>28</v>
      </c>
      <c r="E69" s="102" t="s">
        <v>186</v>
      </c>
      <c r="F69" s="103">
        <v>65000</v>
      </c>
      <c r="G69" s="104"/>
      <c r="H69" s="105">
        <v>6312.5</v>
      </c>
      <c r="I69" s="103"/>
      <c r="J69" s="103"/>
      <c r="K69" s="119" t="s">
        <v>191</v>
      </c>
      <c r="L69" s="118"/>
      <c r="M69" s="34"/>
      <c r="N69" s="118"/>
      <c r="O69" s="79"/>
      <c r="P69" s="79"/>
      <c r="Q69" s="79"/>
      <c r="R69" s="79"/>
    </row>
    <row r="70" s="73" customFormat="1" ht="82.5" customHeight="1">
      <c r="A70" s="58" t="s">
        <v>194</v>
      </c>
      <c r="B70" s="107" t="s">
        <v>195</v>
      </c>
      <c r="C70" s="108" t="s">
        <v>164</v>
      </c>
      <c r="D70" s="109" t="s">
        <v>28</v>
      </c>
      <c r="E70" s="109" t="s">
        <v>190</v>
      </c>
      <c r="F70" s="110">
        <v>30000</v>
      </c>
      <c r="G70" s="111"/>
      <c r="H70" s="112">
        <v>3787.5</v>
      </c>
      <c r="I70" s="110"/>
      <c r="J70" s="110"/>
      <c r="K70" s="85" t="s">
        <v>191</v>
      </c>
      <c r="L70" s="118"/>
      <c r="M70" s="34"/>
      <c r="N70" s="118"/>
      <c r="O70" s="79"/>
      <c r="P70" s="79"/>
      <c r="Q70" s="79"/>
      <c r="R70" s="79"/>
    </row>
    <row r="71" s="73" customFormat="1" ht="82.5" customHeight="1">
      <c r="A71" s="54" t="s">
        <v>196</v>
      </c>
      <c r="B71" s="97" t="s">
        <v>197</v>
      </c>
      <c r="C71" s="113" t="s">
        <v>164</v>
      </c>
      <c r="D71" s="98" t="s">
        <v>28</v>
      </c>
      <c r="E71" s="98" t="s">
        <v>180</v>
      </c>
      <c r="F71" s="114">
        <v>7500</v>
      </c>
      <c r="G71" s="75"/>
      <c r="H71" s="115">
        <v>1262.5</v>
      </c>
      <c r="I71" s="114"/>
      <c r="J71" s="114"/>
      <c r="K71" s="93" t="s">
        <v>181</v>
      </c>
      <c r="L71" s="116"/>
      <c r="M71" s="34"/>
      <c r="N71" s="116"/>
      <c r="O71" s="79"/>
      <c r="P71" s="79"/>
      <c r="Q71" s="79"/>
      <c r="R71" s="79"/>
    </row>
    <row r="72" s="73" customFormat="1" ht="82.5" customHeight="1">
      <c r="A72" s="54" t="s">
        <v>198</v>
      </c>
      <c r="B72" s="97" t="s">
        <v>199</v>
      </c>
      <c r="C72" s="113" t="s">
        <v>164</v>
      </c>
      <c r="D72" s="98" t="s">
        <v>28</v>
      </c>
      <c r="E72" s="98" t="s">
        <v>180</v>
      </c>
      <c r="F72" s="114">
        <v>7500</v>
      </c>
      <c r="G72" s="75"/>
      <c r="H72" s="115">
        <v>1262.5</v>
      </c>
      <c r="I72" s="114"/>
      <c r="J72" s="114"/>
      <c r="K72" s="93" t="s">
        <v>181</v>
      </c>
      <c r="L72" s="116"/>
      <c r="M72" s="34"/>
      <c r="N72" s="116"/>
      <c r="O72" s="79"/>
      <c r="P72" s="79"/>
      <c r="Q72" s="79"/>
      <c r="R72" s="79"/>
    </row>
    <row r="73" s="73" customFormat="1" ht="82.5" customHeight="1">
      <c r="A73" s="54" t="s">
        <v>200</v>
      </c>
      <c r="B73" s="97" t="s">
        <v>201</v>
      </c>
      <c r="C73" s="113" t="s">
        <v>164</v>
      </c>
      <c r="D73" s="98" t="s">
        <v>28</v>
      </c>
      <c r="E73" s="98" t="s">
        <v>180</v>
      </c>
      <c r="F73" s="114">
        <v>5000</v>
      </c>
      <c r="G73" s="75"/>
      <c r="H73" s="115">
        <v>631.25</v>
      </c>
      <c r="I73" s="114"/>
      <c r="J73" s="114"/>
      <c r="K73" s="93" t="s">
        <v>181</v>
      </c>
      <c r="L73" s="116"/>
      <c r="M73" s="34"/>
      <c r="N73" s="116"/>
      <c r="O73" s="79"/>
      <c r="P73" s="79"/>
      <c r="Q73" s="79"/>
      <c r="R73" s="79"/>
    </row>
    <row r="74" s="73" customFormat="1" ht="82.5" customHeight="1">
      <c r="A74" s="54" t="s">
        <v>202</v>
      </c>
      <c r="B74" s="97" t="s">
        <v>203</v>
      </c>
      <c r="C74" s="113" t="s">
        <v>164</v>
      </c>
      <c r="D74" s="98" t="s">
        <v>28</v>
      </c>
      <c r="E74" s="98" t="s">
        <v>180</v>
      </c>
      <c r="F74" s="114">
        <v>5000</v>
      </c>
      <c r="G74" s="75"/>
      <c r="H74" s="115">
        <v>631.25</v>
      </c>
      <c r="I74" s="114"/>
      <c r="J74" s="114"/>
      <c r="K74" s="93" t="s">
        <v>181</v>
      </c>
      <c r="L74" s="116"/>
      <c r="M74" s="34"/>
      <c r="N74" s="116"/>
      <c r="O74" s="79"/>
      <c r="P74" s="79"/>
      <c r="Q74" s="79"/>
      <c r="R74" s="79"/>
    </row>
    <row r="75" s="73" customFormat="1" ht="82.5" customHeight="1">
      <c r="A75" s="54" t="s">
        <v>204</v>
      </c>
      <c r="B75" s="97" t="s">
        <v>205</v>
      </c>
      <c r="C75" s="113" t="s">
        <v>164</v>
      </c>
      <c r="D75" s="98" t="s">
        <v>28</v>
      </c>
      <c r="E75" s="98" t="s">
        <v>180</v>
      </c>
      <c r="F75" s="114">
        <v>5000</v>
      </c>
      <c r="G75" s="75"/>
      <c r="H75" s="115">
        <v>631.29999999999995</v>
      </c>
      <c r="I75" s="114"/>
      <c r="J75" s="114"/>
      <c r="K75" s="93" t="s">
        <v>181</v>
      </c>
      <c r="L75" s="116"/>
      <c r="M75" s="34"/>
      <c r="N75" s="116"/>
      <c r="O75" s="79"/>
      <c r="P75" s="79"/>
      <c r="Q75" s="79"/>
      <c r="R75" s="79"/>
    </row>
    <row r="76" s="73" customFormat="1" ht="109.5" customHeight="1">
      <c r="A76" s="54" t="s">
        <v>206</v>
      </c>
      <c r="B76" s="97" t="s">
        <v>207</v>
      </c>
      <c r="C76" s="98" t="s">
        <v>164</v>
      </c>
      <c r="D76" s="98" t="s">
        <v>28</v>
      </c>
      <c r="E76" s="98" t="s">
        <v>190</v>
      </c>
      <c r="F76" s="99">
        <v>35000</v>
      </c>
      <c r="G76" s="117"/>
      <c r="H76" s="100">
        <v>3787.5</v>
      </c>
      <c r="I76" s="99"/>
      <c r="J76" s="99"/>
      <c r="K76" s="85" t="s">
        <v>208</v>
      </c>
      <c r="L76" s="118"/>
      <c r="M76" s="34"/>
      <c r="N76" s="118"/>
      <c r="O76" s="79"/>
      <c r="P76" s="79"/>
      <c r="Q76" s="79"/>
      <c r="R76" s="79"/>
    </row>
    <row r="77" s="73" customFormat="1" ht="82.5" customHeight="1">
      <c r="A77" s="42" t="s">
        <v>209</v>
      </c>
      <c r="B77" s="101" t="s">
        <v>210</v>
      </c>
      <c r="C77" s="102" t="s">
        <v>164</v>
      </c>
      <c r="D77" s="102" t="s">
        <v>28</v>
      </c>
      <c r="E77" s="102" t="s">
        <v>190</v>
      </c>
      <c r="F77" s="103">
        <v>20000</v>
      </c>
      <c r="G77" s="104"/>
      <c r="H77" s="105">
        <v>2525</v>
      </c>
      <c r="I77" s="103"/>
      <c r="J77" s="103"/>
      <c r="K77" s="119" t="s">
        <v>191</v>
      </c>
      <c r="L77" s="118"/>
      <c r="M77" s="34"/>
      <c r="N77" s="118"/>
      <c r="O77" s="79"/>
      <c r="P77" s="79"/>
      <c r="Q77" s="79"/>
      <c r="R77" s="79"/>
    </row>
    <row r="78" s="73" customFormat="1" ht="114" customHeight="1">
      <c r="A78" s="58" t="s">
        <v>211</v>
      </c>
      <c r="B78" s="107" t="s">
        <v>212</v>
      </c>
      <c r="C78" s="108" t="s">
        <v>164</v>
      </c>
      <c r="D78" s="109" t="s">
        <v>28</v>
      </c>
      <c r="E78" s="109" t="s">
        <v>190</v>
      </c>
      <c r="F78" s="110">
        <v>130000</v>
      </c>
      <c r="G78" s="111"/>
      <c r="H78" s="112">
        <v>12625</v>
      </c>
      <c r="I78" s="110"/>
      <c r="J78" s="110"/>
      <c r="K78" s="85" t="s">
        <v>191</v>
      </c>
      <c r="L78" s="118"/>
      <c r="M78" s="34"/>
      <c r="N78" s="118"/>
      <c r="O78" s="79"/>
      <c r="P78" s="79"/>
      <c r="Q78" s="79"/>
      <c r="R78" s="79"/>
    </row>
    <row r="79" s="73" customFormat="1" ht="82.5" customHeight="1">
      <c r="A79" s="54" t="s">
        <v>213</v>
      </c>
      <c r="B79" s="97" t="s">
        <v>214</v>
      </c>
      <c r="C79" s="113" t="s">
        <v>164</v>
      </c>
      <c r="D79" s="98" t="s">
        <v>28</v>
      </c>
      <c r="E79" s="98" t="s">
        <v>215</v>
      </c>
      <c r="F79" s="114">
        <v>10000</v>
      </c>
      <c r="G79" s="75"/>
      <c r="H79" s="115">
        <v>1262.5</v>
      </c>
      <c r="I79" s="114"/>
      <c r="J79" s="114"/>
      <c r="K79" s="93" t="s">
        <v>181</v>
      </c>
      <c r="L79" s="116"/>
      <c r="M79" s="34"/>
      <c r="N79" s="116"/>
      <c r="O79" s="79"/>
      <c r="P79" s="79"/>
      <c r="Q79" s="79"/>
      <c r="R79" s="79"/>
    </row>
    <row r="80" s="73" customFormat="1" ht="82.5" customHeight="1">
      <c r="A80" s="54" t="s">
        <v>216</v>
      </c>
      <c r="B80" s="97" t="s">
        <v>217</v>
      </c>
      <c r="C80" s="113" t="s">
        <v>164</v>
      </c>
      <c r="D80" s="98" t="s">
        <v>28</v>
      </c>
      <c r="E80" s="98" t="s">
        <v>186</v>
      </c>
      <c r="F80" s="114">
        <v>80000</v>
      </c>
      <c r="G80" s="75"/>
      <c r="H80" s="115">
        <v>5050</v>
      </c>
      <c r="I80" s="114"/>
      <c r="J80" s="114"/>
      <c r="K80" s="93" t="s">
        <v>187</v>
      </c>
      <c r="L80" s="116"/>
      <c r="M80" s="34"/>
      <c r="N80" s="116"/>
      <c r="O80" s="79"/>
      <c r="P80" s="79"/>
      <c r="Q80" s="79"/>
      <c r="R80" s="79"/>
    </row>
    <row r="81" s="73" customFormat="1" ht="141" customHeight="1">
      <c r="A81" s="54" t="s">
        <v>218</v>
      </c>
      <c r="B81" s="97" t="s">
        <v>219</v>
      </c>
      <c r="C81" s="113" t="s">
        <v>164</v>
      </c>
      <c r="D81" s="98" t="s">
        <v>28</v>
      </c>
      <c r="E81" s="98" t="s">
        <v>190</v>
      </c>
      <c r="F81" s="114">
        <v>90000</v>
      </c>
      <c r="G81" s="75"/>
      <c r="H81" s="115">
        <v>10100</v>
      </c>
      <c r="I81" s="114"/>
      <c r="J81" s="114"/>
      <c r="K81" s="85" t="s">
        <v>191</v>
      </c>
      <c r="L81" s="118"/>
      <c r="M81" s="34"/>
      <c r="N81" s="118"/>
      <c r="O81" s="79"/>
      <c r="P81" s="79"/>
      <c r="Q81" s="79"/>
      <c r="R81" s="79"/>
    </row>
    <row r="82" s="73" customFormat="1" ht="82.5" customHeight="1">
      <c r="A82" s="54" t="s">
        <v>220</v>
      </c>
      <c r="B82" s="97" t="s">
        <v>221</v>
      </c>
      <c r="C82" s="113" t="s">
        <v>164</v>
      </c>
      <c r="D82" s="98" t="s">
        <v>28</v>
      </c>
      <c r="E82" s="98" t="s">
        <v>186</v>
      </c>
      <c r="F82" s="114">
        <v>95000</v>
      </c>
      <c r="G82" s="75"/>
      <c r="H82" s="115">
        <v>5050</v>
      </c>
      <c r="I82" s="114"/>
      <c r="J82" s="114"/>
      <c r="K82" s="93" t="s">
        <v>187</v>
      </c>
      <c r="L82" s="116"/>
      <c r="M82" s="34"/>
      <c r="N82" s="116"/>
      <c r="O82" s="79"/>
      <c r="P82" s="79"/>
      <c r="Q82" s="79"/>
      <c r="R82" s="79"/>
    </row>
    <row r="83" s="73" customFormat="1" ht="82.5" customHeight="1">
      <c r="A83" s="54" t="s">
        <v>222</v>
      </c>
      <c r="B83" s="97" t="s">
        <v>223</v>
      </c>
      <c r="C83" s="98" t="s">
        <v>164</v>
      </c>
      <c r="D83" s="98" t="s">
        <v>28</v>
      </c>
      <c r="E83" s="98" t="s">
        <v>180</v>
      </c>
      <c r="F83" s="99">
        <v>7500</v>
      </c>
      <c r="G83" s="117"/>
      <c r="H83" s="100">
        <v>1262.5</v>
      </c>
      <c r="I83" s="99"/>
      <c r="J83" s="99"/>
      <c r="K83" s="93" t="s">
        <v>181</v>
      </c>
      <c r="L83" s="116"/>
      <c r="M83" s="34"/>
      <c r="N83" s="116"/>
      <c r="O83" s="79"/>
      <c r="P83" s="79"/>
      <c r="Q83" s="79"/>
      <c r="R83" s="79"/>
    </row>
    <row r="84" s="73" customFormat="1" ht="82.5" customHeight="1">
      <c r="A84" s="42" t="s">
        <v>224</v>
      </c>
      <c r="B84" s="101" t="s">
        <v>225</v>
      </c>
      <c r="C84" s="102" t="s">
        <v>164</v>
      </c>
      <c r="D84" s="102" t="s">
        <v>28</v>
      </c>
      <c r="E84" s="102" t="s">
        <v>180</v>
      </c>
      <c r="F84" s="103">
        <v>7500</v>
      </c>
      <c r="G84" s="104"/>
      <c r="H84" s="105">
        <v>1262.5</v>
      </c>
      <c r="I84" s="103"/>
      <c r="J84" s="103"/>
      <c r="K84" s="106" t="s">
        <v>181</v>
      </c>
      <c r="L84" s="116"/>
      <c r="M84" s="34"/>
      <c r="N84" s="116"/>
      <c r="O84" s="79"/>
      <c r="P84" s="79"/>
      <c r="Q84" s="79"/>
      <c r="R84" s="79"/>
    </row>
    <row r="85" s="73" customFormat="1" ht="131.25" customHeight="1">
      <c r="A85" s="58" t="s">
        <v>226</v>
      </c>
      <c r="B85" s="107" t="s">
        <v>227</v>
      </c>
      <c r="C85" s="108" t="s">
        <v>164</v>
      </c>
      <c r="D85" s="109" t="s">
        <v>28</v>
      </c>
      <c r="E85" s="109" t="s">
        <v>190</v>
      </c>
      <c r="F85" s="110">
        <v>90000</v>
      </c>
      <c r="G85" s="111"/>
      <c r="H85" s="112">
        <v>10100</v>
      </c>
      <c r="I85" s="110"/>
      <c r="J85" s="110"/>
      <c r="K85" s="85" t="s">
        <v>191</v>
      </c>
      <c r="L85" s="118"/>
      <c r="M85" s="34"/>
      <c r="N85" s="118"/>
      <c r="O85" s="79"/>
      <c r="P85" s="79"/>
      <c r="Q85" s="79"/>
      <c r="R85" s="79"/>
    </row>
    <row r="86" s="73" customFormat="1" ht="48" customHeight="1">
      <c r="A86" s="54" t="s">
        <v>228</v>
      </c>
      <c r="B86" s="97" t="s">
        <v>229</v>
      </c>
      <c r="C86" s="113" t="s">
        <v>164</v>
      </c>
      <c r="D86" s="98" t="s">
        <v>28</v>
      </c>
      <c r="E86" s="98" t="s">
        <v>186</v>
      </c>
      <c r="F86" s="114">
        <v>100000</v>
      </c>
      <c r="G86" s="75"/>
      <c r="H86" s="115">
        <v>6817.1000000000004</v>
      </c>
      <c r="I86" s="114"/>
      <c r="J86" s="114"/>
      <c r="K86" s="93" t="s">
        <v>187</v>
      </c>
      <c r="L86" s="116"/>
      <c r="M86" s="34"/>
      <c r="N86" s="116"/>
      <c r="O86" s="79"/>
      <c r="P86" s="79"/>
      <c r="Q86" s="79"/>
      <c r="R86" s="79"/>
    </row>
    <row r="87" s="73" customFormat="1" ht="56.25" customHeight="1">
      <c r="A87" s="54" t="s">
        <v>230</v>
      </c>
      <c r="B87" s="97" t="s">
        <v>231</v>
      </c>
      <c r="C87" s="113" t="s">
        <v>164</v>
      </c>
      <c r="D87" s="98" t="s">
        <v>28</v>
      </c>
      <c r="E87" s="98" t="s">
        <v>186</v>
      </c>
      <c r="F87" s="114">
        <v>100000</v>
      </c>
      <c r="G87" s="75"/>
      <c r="H87" s="115">
        <v>6817.5</v>
      </c>
      <c r="I87" s="114"/>
      <c r="J87" s="114"/>
      <c r="K87" s="93" t="s">
        <v>187</v>
      </c>
      <c r="L87" s="116"/>
      <c r="M87" s="34"/>
      <c r="N87" s="116"/>
      <c r="O87" s="79"/>
      <c r="P87" s="79"/>
      <c r="Q87" s="79"/>
      <c r="R87" s="79"/>
    </row>
    <row r="88" s="73" customFormat="1" ht="114" customHeight="1">
      <c r="A88" s="54" t="s">
        <v>232</v>
      </c>
      <c r="B88" s="97" t="s">
        <v>233</v>
      </c>
      <c r="C88" s="98" t="s">
        <v>164</v>
      </c>
      <c r="D88" s="98" t="s">
        <v>28</v>
      </c>
      <c r="E88" s="98" t="s">
        <v>190</v>
      </c>
      <c r="F88" s="99">
        <v>90000</v>
      </c>
      <c r="G88" s="117"/>
      <c r="H88" s="100">
        <v>10100</v>
      </c>
      <c r="I88" s="99"/>
      <c r="J88" s="99"/>
      <c r="K88" s="85" t="s">
        <v>191</v>
      </c>
      <c r="L88" s="118"/>
      <c r="M88" s="34"/>
      <c r="N88" s="118"/>
      <c r="O88" s="79"/>
      <c r="P88" s="79"/>
      <c r="Q88" s="79"/>
      <c r="R88" s="79"/>
    </row>
    <row r="89" s="73" customFormat="1" ht="153" customHeight="1">
      <c r="A89" s="42" t="s">
        <v>234</v>
      </c>
      <c r="B89" s="120" t="s">
        <v>235</v>
      </c>
      <c r="C89" s="121" t="s">
        <v>164</v>
      </c>
      <c r="D89" s="121" t="s">
        <v>236</v>
      </c>
      <c r="E89" s="121" t="s">
        <v>237</v>
      </c>
      <c r="F89" s="56"/>
      <c r="G89" s="56"/>
      <c r="H89" s="92"/>
      <c r="I89" s="56">
        <v>472675.09999999998</v>
      </c>
      <c r="J89" s="56">
        <v>1006830.6</v>
      </c>
      <c r="K89" s="119" t="s">
        <v>238</v>
      </c>
      <c r="L89" s="40"/>
      <c r="M89" s="34"/>
      <c r="N89" s="40"/>
    </row>
    <row r="90" s="73" customFormat="1" ht="46.5" customHeight="1">
      <c r="A90" s="122" t="s">
        <v>239</v>
      </c>
      <c r="B90" s="122"/>
      <c r="C90" s="122"/>
      <c r="D90" s="122"/>
      <c r="E90" s="122"/>
      <c r="F90" s="123"/>
      <c r="G90" s="111"/>
      <c r="H90" s="111">
        <f>H91+H94</f>
        <v>334158.40000000002</v>
      </c>
      <c r="I90" s="111">
        <f>I91+I94</f>
        <v>584427.59999999998</v>
      </c>
      <c r="J90" s="111">
        <f>J91+J94</f>
        <v>594101.80000000005</v>
      </c>
      <c r="K90" s="53"/>
      <c r="L90" s="33"/>
      <c r="M90" s="34"/>
      <c r="N90" s="33"/>
    </row>
    <row r="91" s="73" customFormat="1" ht="48" customHeight="1">
      <c r="A91" s="21" t="s">
        <v>240</v>
      </c>
      <c r="B91" s="21"/>
      <c r="C91" s="21"/>
      <c r="D91" s="21"/>
      <c r="E91" s="21"/>
      <c r="F91" s="83"/>
      <c r="G91" s="75"/>
      <c r="H91" s="75">
        <f>SUM(H92:H93)</f>
        <v>314032.5</v>
      </c>
      <c r="I91" s="75">
        <f>SUM(I92:I93)</f>
        <v>564427.59999999998</v>
      </c>
      <c r="J91" s="75">
        <f>SUM(J92:J93)</f>
        <v>574101.80000000005</v>
      </c>
      <c r="K91" s="53" t="s">
        <v>241</v>
      </c>
      <c r="L91" s="33"/>
      <c r="M91" s="34"/>
      <c r="N91" s="33"/>
    </row>
    <row r="92" s="73" customFormat="1" ht="267.75" customHeight="1">
      <c r="A92" s="124" t="s">
        <v>242</v>
      </c>
      <c r="B92" s="120" t="s">
        <v>243</v>
      </c>
      <c r="C92" s="37" t="s">
        <v>20</v>
      </c>
      <c r="D92" s="37" t="s">
        <v>70</v>
      </c>
      <c r="E92" s="37" t="s">
        <v>28</v>
      </c>
      <c r="F92" s="125">
        <f>SUM(G92:J92)</f>
        <v>203390.5</v>
      </c>
      <c r="G92" s="55">
        <f>30000+72487.2</f>
        <v>102487.2</v>
      </c>
      <c r="H92" s="55">
        <v>100903.3</v>
      </c>
      <c r="I92" s="55"/>
      <c r="J92" s="55"/>
      <c r="K92" s="57" t="s">
        <v>244</v>
      </c>
      <c r="L92" s="40"/>
      <c r="M92" s="34"/>
      <c r="N92" s="40"/>
    </row>
    <row r="93" s="73" customFormat="1" ht="287.25" customHeight="1">
      <c r="A93" s="124" t="s">
        <v>245</v>
      </c>
      <c r="B93" s="120" t="s">
        <v>246</v>
      </c>
      <c r="C93" s="37" t="s">
        <v>20</v>
      </c>
      <c r="D93" s="37" t="s">
        <v>41</v>
      </c>
      <c r="E93" s="37" t="s">
        <v>42</v>
      </c>
      <c r="F93" s="55">
        <v>1602884.5</v>
      </c>
      <c r="G93" s="55"/>
      <c r="H93" s="55">
        <f>464355.1-251225.9</f>
        <v>213129.19999999998</v>
      </c>
      <c r="I93" s="55">
        <f>561777.2+2650.4</f>
        <v>564427.59999999998</v>
      </c>
      <c r="J93" s="55">
        <v>574101.80000000005</v>
      </c>
      <c r="K93" s="57" t="s">
        <v>247</v>
      </c>
      <c r="L93" s="126"/>
      <c r="M93" s="34"/>
      <c r="N93" s="126"/>
    </row>
    <row r="94" s="73" customFormat="1" ht="41.100000000000001" customHeight="1">
      <c r="A94" s="21" t="s">
        <v>248</v>
      </c>
      <c r="B94" s="21"/>
      <c r="C94" s="21"/>
      <c r="D94" s="21"/>
      <c r="E94" s="21"/>
      <c r="F94" s="83"/>
      <c r="G94" s="75"/>
      <c r="H94" s="127">
        <f>SUM(H95)</f>
        <v>20125.900000000001</v>
      </c>
      <c r="I94" s="127">
        <f>SUM(I95)</f>
        <v>20000</v>
      </c>
      <c r="J94" s="127">
        <f>SUM(J95)</f>
        <v>20000</v>
      </c>
      <c r="K94" s="53" t="s">
        <v>249</v>
      </c>
      <c r="L94" s="33"/>
      <c r="M94" s="34"/>
      <c r="N94" s="33"/>
    </row>
    <row r="95" s="73" customFormat="1" ht="143.09999999999999" customHeight="1">
      <c r="A95" s="124" t="s">
        <v>250</v>
      </c>
      <c r="B95" s="128" t="s">
        <v>251</v>
      </c>
      <c r="C95" s="37" t="s">
        <v>20</v>
      </c>
      <c r="D95" s="37" t="s">
        <v>41</v>
      </c>
      <c r="E95" s="37" t="s">
        <v>42</v>
      </c>
      <c r="F95" s="125">
        <f>SUM(H95:J95)</f>
        <v>60125.900000000001</v>
      </c>
      <c r="G95" s="104"/>
      <c r="H95" s="129">
        <f>20000+125.9</f>
        <v>20125.900000000001</v>
      </c>
      <c r="I95" s="129">
        <v>20000</v>
      </c>
      <c r="J95" s="129">
        <v>20000</v>
      </c>
      <c r="K95" s="43" t="s">
        <v>252</v>
      </c>
      <c r="L95" s="40"/>
      <c r="M95" s="34"/>
      <c r="N95" s="40"/>
    </row>
    <row r="96" ht="31.5" customHeight="1">
      <c r="A96" s="21" t="s">
        <v>253</v>
      </c>
      <c r="B96" s="21"/>
      <c r="C96" s="21"/>
      <c r="D96" s="21"/>
      <c r="E96" s="21"/>
      <c r="F96" s="83"/>
      <c r="G96" s="75"/>
      <c r="H96" s="127">
        <f>SUM(H97:H99)</f>
        <v>100351.3</v>
      </c>
      <c r="I96" s="127">
        <f>SUM(I97:I99)</f>
        <v>100115.10000000001</v>
      </c>
      <c r="J96" s="127">
        <f>SUM(J97:J99)</f>
        <v>100115.10000000001</v>
      </c>
      <c r="K96" s="85" t="s">
        <v>254</v>
      </c>
      <c r="L96" s="48"/>
      <c r="M96" s="34"/>
      <c r="N96" s="48"/>
    </row>
    <row r="97" ht="110.09999999999999" customHeight="1">
      <c r="A97" s="68" t="s">
        <v>255</v>
      </c>
      <c r="B97" s="130" t="s">
        <v>256</v>
      </c>
      <c r="C97" s="37" t="s">
        <v>20</v>
      </c>
      <c r="D97" s="37" t="s">
        <v>70</v>
      </c>
      <c r="E97" s="37" t="s">
        <v>28</v>
      </c>
      <c r="F97" s="125">
        <f>SUM(G97:H97)</f>
        <v>249181.29999999999</v>
      </c>
      <c r="G97" s="129">
        <f>26000+122830</f>
        <v>148830</v>
      </c>
      <c r="H97" s="125">
        <f>99868+483.3</f>
        <v>100351.3</v>
      </c>
      <c r="I97" s="125"/>
      <c r="J97" s="131"/>
      <c r="K97" s="57" t="s">
        <v>257</v>
      </c>
      <c r="L97" s="91"/>
      <c r="M97" s="132"/>
      <c r="N97" s="91"/>
    </row>
    <row r="98" ht="95.25" customHeight="1">
      <c r="A98" s="68" t="s">
        <v>258</v>
      </c>
      <c r="B98" s="133" t="s">
        <v>259</v>
      </c>
      <c r="C98" s="134" t="s">
        <v>20</v>
      </c>
      <c r="D98" s="82" t="s">
        <v>236</v>
      </c>
      <c r="E98" s="134" t="s">
        <v>237</v>
      </c>
      <c r="F98" s="83">
        <f t="shared" ref="F98:F99" si="7">I98*3</f>
        <v>240345.30000000002</v>
      </c>
      <c r="G98" s="135"/>
      <c r="H98" s="83"/>
      <c r="I98" s="5">
        <v>80115.100000000006</v>
      </c>
      <c r="J98" s="83">
        <v>80115.100000000006</v>
      </c>
      <c r="K98" s="136" t="s">
        <v>260</v>
      </c>
      <c r="L98" s="137"/>
      <c r="M98" s="132"/>
      <c r="N98" s="137"/>
    </row>
    <row r="99" ht="89.25">
      <c r="A99" s="68" t="s">
        <v>261</v>
      </c>
      <c r="B99" s="133" t="s">
        <v>262</v>
      </c>
      <c r="C99" s="82" t="s">
        <v>20</v>
      </c>
      <c r="D99" s="82" t="s">
        <v>236</v>
      </c>
      <c r="E99" s="82" t="s">
        <v>237</v>
      </c>
      <c r="F99" s="83">
        <f t="shared" si="7"/>
        <v>60000</v>
      </c>
      <c r="G99" s="138"/>
      <c r="H99" s="83"/>
      <c r="I99" s="83">
        <v>20000</v>
      </c>
      <c r="J99" s="83">
        <v>20000</v>
      </c>
      <c r="K99" s="136" t="s">
        <v>263</v>
      </c>
      <c r="L99" s="91"/>
      <c r="M99" s="132"/>
      <c r="N99" s="91"/>
    </row>
  </sheetData>
  <mergeCells count="52">
    <mergeCell ref="A2:K2"/>
    <mergeCell ref="A3:A4"/>
    <mergeCell ref="B3:B4"/>
    <mergeCell ref="C3:C4"/>
    <mergeCell ref="D3:E3"/>
    <mergeCell ref="F3:F4"/>
    <mergeCell ref="G3:G4"/>
    <mergeCell ref="H3:H4"/>
    <mergeCell ref="I3:I4"/>
    <mergeCell ref="J3:J4"/>
    <mergeCell ref="K3:K4"/>
    <mergeCell ref="A5:E5"/>
    <mergeCell ref="A6:E6"/>
    <mergeCell ref="A7:E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A17:E17"/>
    <mergeCell ref="A18:A26"/>
    <mergeCell ref="B18:B26"/>
    <mergeCell ref="C18:C26"/>
    <mergeCell ref="D18:D26"/>
    <mergeCell ref="E18:E26"/>
    <mergeCell ref="F18:F26"/>
    <mergeCell ref="G18:G26"/>
    <mergeCell ref="H18:H26"/>
    <mergeCell ref="I18:I26"/>
    <mergeCell ref="J18:J26"/>
    <mergeCell ref="K18:K19"/>
    <mergeCell ref="R27:S27"/>
    <mergeCell ref="A28:E28"/>
    <mergeCell ref="A90:E90"/>
    <mergeCell ref="A91:E91"/>
    <mergeCell ref="A94:E94"/>
    <mergeCell ref="A96:E96"/>
  </mergeCells>
  <printOptions headings="0" gridLines="0"/>
  <pageMargins left="0.25" right="0.25" top="0.75" bottom="0.75" header="0.29999999999999999" footer="0.29999999999999999"/>
  <pageSetup paperSize="9" scale="55" fitToWidth="1" fitToHeight="0" pageOrder="downThenOver" orientation="landscape" usePrinterDefaults="1" blackAndWhite="0" draft="0" cellComments="none" useFirstPageNumber="0" errors="displayed" horizontalDpi="600" verticalDpi="600" copies="1"/>
  <headerFooter/>
  <rowBreaks count="3" manualBreakCount="3">
    <brk id="16" man="1" max="10"/>
    <brk id="89" man="1" max="10"/>
    <brk id="93" man="1" max="1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Головин Владимир Николаевич</dc:creator>
  <cp:lastModifiedBy>maleksandrova</cp:lastModifiedBy>
  <cp:revision>7</cp:revision>
  <dcterms:created xsi:type="dcterms:W3CDTF">2004-09-13T21:02:00Z</dcterms:created>
  <dcterms:modified xsi:type="dcterms:W3CDTF">2025-11-10T14:37:55Z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