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90" windowHeight="13875"/>
  </bookViews>
  <sheets>
    <sheet name="Перечень ГРР" sheetId="1" r:id="rId1"/>
    <sheet name="Перечень мониторинг" sheetId="2" r:id="rId2"/>
    <sheet name="Перечень тематика" sheetId="3" r:id="rId3"/>
  </sheets>
  <definedNames>
    <definedName name="_xlnm.Print_Titles" localSheetId="0">'Перечень ГРР'!$3:$4</definedName>
    <definedName name="_xlnm.Print_Area" localSheetId="0">'Перечень ГРР'!$A$1:$M$24</definedName>
    <definedName name="_xlnm.Print_Titles" localSheetId="1">'Перечень мониторинг'!$3:$4</definedName>
    <definedName name="_xlnm.Print_Area" localSheetId="1">'Перечень мониторинг'!$A$1:$M$7</definedName>
    <definedName name="_xlnm.Print_Titles" localSheetId="2">'Перечень тематика'!$3:$4</definedName>
    <definedName name="_xlnm.Print_Area" localSheetId="2">'Перечень тематика'!$A$1:$J$8</definedName>
  </definedNames>
  <calcPr calcId="144525"/>
</workbook>
</file>

<file path=xl/sharedStrings.xml><?xml version="1.0" encoding="utf-8"?>
<sst xmlns="http://schemas.openxmlformats.org/spreadsheetml/2006/main" count="164" uniqueCount="119">
  <si>
    <t xml:space="preserve">Приложение 1 к приказу Федерального агентства по недропользованию 
от   ___________ 2025 г.   № ______  
</t>
  </si>
  <si>
    <t xml:space="preserve"> Перечень объектов региональных геолого-геофизических и геолого-съёмочных работ по геологическому изучению недр и воспроизводству                                                                                                                                                                        минерально-сырьевой базы, финансируемых за счёт субсидии на финансовое  обеспечение выполнения  государственных заданий 
Федерального агентства по недропользованию на 2026 год и на плановый период 2027 и 2028 годов 
(ФГБУ "ВНИИОкеангеология")</t>
  </si>
  <si>
    <t>№№</t>
  </si>
  <si>
    <t xml:space="preserve">Наименование  работы, показатель, характеризующий содержание работы, 
наименование объекта работ </t>
  </si>
  <si>
    <t>Наименование учреждения - исполнителя работ</t>
  </si>
  <si>
    <t>Сроки проведения работ (год,кв.)</t>
  </si>
  <si>
    <t xml:space="preserve">Предельный объём финансового обеспечения на объект, в тыс.руб </t>
  </si>
  <si>
    <t xml:space="preserve">Плановый объем финансового обеспечения на 2024 год, в тыс.руб </t>
  </si>
  <si>
    <t xml:space="preserve">Плановый объём финансового обеспечения на 2026 год, в тыс.руб </t>
  </si>
  <si>
    <t xml:space="preserve">Плановый объём финансового обеспечения на 2027 год, в тыс.руб </t>
  </si>
  <si>
    <t xml:space="preserve">Плановый объём финансового обеспечения на 2028 год, в тыс.руб </t>
  </si>
  <si>
    <t xml:space="preserve">Краткое содержание
технического (геологического) задания на 2026  год
Показатель объема работы
</t>
  </si>
  <si>
    <t xml:space="preserve">Нача-ло </t>
  </si>
  <si>
    <t>Окон-чание</t>
  </si>
  <si>
    <t>1.  Региональные геолого-геофизические и геолого-съемочные работы (ФГБУ "ВНИИОкеангеология")</t>
  </si>
  <si>
    <t>1.1.  Проведение работ по сводному и обзорному геологическому картографированию на континентальном шельфе Российской Федерации, в Арктике, Антарктике, в Мировом океане и на архипелаге Шпицберген</t>
  </si>
  <si>
    <t>Отчёты о проведении работ по сводному и обзорному геологическому картографированию  - 4 ед.</t>
  </si>
  <si>
    <t>1.1.1.</t>
  </si>
  <si>
    <t>Геолого-геофизическое изучение и оценка минерально-сырьевого потенциала недр Антарктиды и ее окраинных морей в составе 70 РАЭ; составление сводных карт геологического содержания масштаба 1:2500 000 западного сектора Восточной Антарктиды (западная  часть Земли Королевы Мод)</t>
  </si>
  <si>
    <t>ФГБУ «ВНИИОкеан-геология»</t>
  </si>
  <si>
    <t>2024   I</t>
  </si>
  <si>
    <t>2026 IV</t>
  </si>
  <si>
    <t xml:space="preserve">Геолого-геофизическое изучение и оценка минерально-сырьевого потенциала недр Антарктиды в составе 70 РАЭ; составление сводных карт геологического содержания масштаба 1 : 2 500 000 западного сектора Восточной Антарктиды (западная часть Земли Королевы Мод) - 3 этап. Камеральные работы: обработка и интерпретация геофизических и геологических данных, лабораторные исследования, составление карт и схем геолого-геофизического содержания. </t>
  </si>
  <si>
    <t>1.1.2.</t>
  </si>
  <si>
    <t>Геолого-геофизическое изучение и оценка минерально-сырьевого потенциала недр Антарктиды и ее окраинных морей в составе 71 РАЭ</t>
  </si>
  <si>
    <t>2025   I</t>
  </si>
  <si>
    <t>2027 IV</t>
  </si>
  <si>
    <t>Геолого-геофизическое изучение и оценка минерально-сырьевого потенциала недр Антарктиды и ее окраинных морей в составе 71 РАЭ - 2 этап. Полевые работы: геологические работы в восточной  и северной частях оазиса Вестфоль, аэрогеофизические работы в северо-западной части Земли Принцессы Елизаветы.  Камеральные работы:  предварительная обработка и интерпретация геофизических и геологических данных, лабораторные исследования, составление предварительных карт и схем геолого-геофизического содержания. Апробация результатов работ в Научном комитете по изучению Антарктики (СКАР).</t>
  </si>
  <si>
    <t>1.1.3.</t>
  </si>
  <si>
    <t>Геолого-геофизическое изучение и оценка минерально-сырьевого потенциала недр Антарктиды и ее окраинных морей в составе 72 РАЭ</t>
  </si>
  <si>
    <t>2026  I</t>
  </si>
  <si>
    <t>2028 IV</t>
  </si>
  <si>
    <t xml:space="preserve">Геолого-геофизическое изучение и оценка минерально-сырьевого потенциала недр Антарктиды и ее окраинных морей в составе 72 РАЭ - 1 этап. Камеральные работы: составление схем изученности и геологического строения по данным предшествующих исследований, составление схем планируемых полевых геологических и геофизических наблюдений.  
</t>
  </si>
  <si>
    <t>1.1.4.</t>
  </si>
  <si>
    <t>Геолого-геофизическое изучение и оценка минерально-сырьевого потенциала недр Антарктиды и ее окраинных морей в составе 73 РАЭ</t>
  </si>
  <si>
    <t xml:space="preserve">2027  I       </t>
  </si>
  <si>
    <t>2029 IV</t>
  </si>
  <si>
    <t xml:space="preserve">2027 г. Геолого-геофизическое изучение и оценка минерально-сырьевого потенциала недр Антарктиды и ее окраинных морей в составе 73 РАЭ - 1 этап. Камеральные работы: составление схем изученности и геологического строения по данным предшествующих исследований, составление схем планируемых полевых геологических и геофизических наблюдений.  
</t>
  </si>
  <si>
    <t>1.1.5.</t>
  </si>
  <si>
    <t>Геолого-геофизическое изучение и оценка минерально-сырьевого потенциала недр Антарктиды и ее окраинных морей в составе 74 РАЭ</t>
  </si>
  <si>
    <t xml:space="preserve">2028  I       </t>
  </si>
  <si>
    <t>2030 IV</t>
  </si>
  <si>
    <t xml:space="preserve">2028 г. Геолого-геофизическое изучение и оценка минерально-сырьевого потенциала недр Антарктиды и ее окраинных морей в составе 74 РАЭ - 1 этап. Камеральные работы: составление схем изученности и геологического строения по данным предшествующих исследований, составление схем планируемых полевых геологических и геофизических наблюдений.  
</t>
  </si>
  <si>
    <t>1.1.6.</t>
  </si>
  <si>
    <t>Создание Атласа геофизических, прогнозных, инженерно-геологических карт, специализированных карт акватории и прибрежной зоны Арктики в 2026-2028 гг.</t>
  </si>
  <si>
    <t xml:space="preserve">2026  I       </t>
  </si>
  <si>
    <r>
      <rPr>
        <i/>
        <sz val="10"/>
        <rFont val="Arial"/>
        <charset val="204"/>
      </rPr>
      <t>1. Выполнение структурно-формационного районирования и построение прогнозно-минерагенической карты на углеводородное сырье перспективной области расширенного континентального шельфа РФ (масштаб 1:2 500 000).</t>
    </r>
    <r>
      <rPr>
        <sz val="10"/>
        <rFont val="Arial"/>
        <charset val="204"/>
      </rPr>
      <t xml:space="preserve">
Сбор и систематизация геолого-геофизических данных, включающих геологическое опробование, данные бурения, сведения о тепловом потоке, данные сейсморазведки и данные потенциальных полей. Создание сейсмостратиграфических моделей строения осадочного чехла перспективной области расширенного континентального шельфа РФ на основе комплексной интерпретации геолого-геофизических данных.  Интерпретация доступных временных разрезов МОГТ-2D. Создание предварительной объемно-скоростной модели района исследований.
</t>
    </r>
    <r>
      <rPr>
        <i/>
        <sz val="10"/>
        <rFont val="Arial"/>
        <charset val="204"/>
      </rPr>
      <t>2. Создание геологических и геофизических карт и глубинных геолого-геофизических разрезов, иллюстрирующих глубинное строение Арктического бассейна и прилегающих шельфовых морей (масштаб 1:2 500 000).</t>
    </r>
    <r>
      <rPr>
        <sz val="10"/>
        <rFont val="Arial"/>
        <charset val="204"/>
      </rPr>
      <t xml:space="preserve">
Сбор, анализ и систематизация результатов выполненных ранее региональных сейсмических исследований, подготовка схем изученности геофизическими методами. Создание цифровых моделей потенциальных полей и их целевых трансформант. Составление легенды сводной геологической карты Арктики на основе проведённого структурно-формационного районирования. Создание предварительного макета геологической карты Северного Ледовитого океана в пределах континентального шельфа и океанической части. Интерпретация глубинных разрезов МОВ ОГТ 2Д в областях, не обеспеченных актуальными ретроспективными структурными построениями, с целью картирования опорных отражающих горизонтов (региональных несогласий). Подготовка цифровых моделей структурных поверхностей по опорным горизонтам. 
</t>
    </r>
    <r>
      <rPr>
        <i/>
        <sz val="10"/>
        <rFont val="Arial"/>
        <charset val="204"/>
      </rPr>
      <t>3. Составление карт инженерно-геологического районирования и карт инженерно-геологических условий арктических морей (масштаб 1:2 500 000, с врезками укрупнённого масштаба для детализации ситуации в районе трассы Севморпути).</t>
    </r>
    <r>
      <rPr>
        <sz val="10"/>
        <rFont val="Arial"/>
        <charset val="204"/>
      </rPr>
      <t xml:space="preserve">
Подготовка батиметрической основы для карты каждого из морей. Обобщение данных по геолого-геофизической и инженерно-геологической изученности каждого из морей и выбор ключевых участков в пределах инфраструктуры Севморпути.  Разработка сводной легенды карты инженерно-геологического районирования и сводной легенды карты инженерно-геологических условий. Создание макетов карт инженерно-геологического районирования и инженерно-геологических условий для Баренцева и Белого морей.</t>
    </r>
  </si>
  <si>
    <r>
      <rPr>
        <i/>
        <sz val="10"/>
        <rFont val="Arial"/>
        <charset val="204"/>
      </rPr>
      <t>4. Составление карт размещения объектов твёрдых полезных ископаемых континентального шельфа Арктики для всех приарктических государств масштаба 1:2 500 000 (с врезками более крупных масштабов).</t>
    </r>
    <r>
      <rPr>
        <sz val="10"/>
        <rFont val="Arial"/>
        <charset val="204"/>
      </rPr>
      <t xml:space="preserve">
Сбор, обобщение и анализ материалов по минерально-сырьевому комплексу твёрдых полезных ископаемых зарубежных приарктических государств. Разработка структуры структурированного массива информации об объектах твёрдых полезных ископаемых. Составление макетов региональных карт размещения объектов твёрдых полезных ископаемых с крупномасштабными картами-врезками: США (Аляска), Канады. Составление макетов региональных карт размещения объектов твёрдых полезных ископаемых с крупномасштабными картами-врезками: Норвегия, Дания (Гренландия), Исландия. Составление макета предварительной сводной карты размещения объектов твёрдых полезных ископаемых зарубежных приарктических государств масштаба 1:10 000 000.
</t>
    </r>
    <r>
      <rPr>
        <i/>
        <sz val="10"/>
        <rFont val="Arial"/>
        <charset val="204"/>
      </rPr>
      <t>5. Создание и пополнение структурированного массива цифровой геологической информации, сводного ГИС-проекта и электронного Атласа карт акватории Арктики масштаба 1:2 500 000.</t>
    </r>
    <r>
      <rPr>
        <sz val="10"/>
        <rFont val="Arial"/>
        <charset val="204"/>
      </rPr>
      <t xml:space="preserve">
Разработка структуры сводного ГИС-проекта и структурированного массива геологических, геофизических, инженерно-геологических данных. Создание макетов карт и схем электронного Атласа в формате ГИС-проектов. Пополнение сводного ГИС-проекта информационными слоями созданных карт Атласа. Пополнение структурированного массива цифровой геологической информации геологическими, геофизическими, инженерно-геологическими и другими данными.</t>
    </r>
  </si>
  <si>
    <t>1.2.  Проведение работ по геологическому картографированию масштаба 1:1 000 000 на континентальном шельфе Российской Федерации, в Арктике, Антарктике, в Мировом океане и на архипелаге Шпицберген</t>
  </si>
  <si>
    <t>Прирост мелкомасштабной геологической изученности территории РФ и её континентального шельфа – 1,64 %</t>
  </si>
  <si>
    <t>1.2.1.</t>
  </si>
  <si>
    <t>Мониторинг геологической карты архипелага Шпицберген и прилегающих акваторий 
м-ба 1:1 000 000 в 2024 - 2026 гг.</t>
  </si>
  <si>
    <t>2024  I</t>
  </si>
  <si>
    <t>2026  IV</t>
  </si>
  <si>
    <t>Мониторинг геологической карты архипелага Шпицберген и прилегающих акваторий м-ба 1:1 000 000 (основной этап): Актуализация комплекта современной геологической основы архипелага Шпицберген и прилегающих акваторий масштаба 1:1 000 000 (геоморфологическая карта м-ба 1:1 000 000, карта четвертичных образований м-ба 1:1 000 000, схема глубинного строения масштаба 1:2 500 000) по результатам полевых, лабораторно-аналитических и камеральных исследований, а также опубликованным данным. Актуализация каталог стратотипических и типовых разрезов разновозрастных комплексов арх. Шпицберген. Актуализация унифицированных легенд для карт геологического содержания масштаба 1:1 000 000 архипелага Шпицберген по новым геолого-геофизическим данным из открытых источников и публикаций.
Полевые работы на ключевых опорных участках (Земля Альберта I, берега пролива Форландсуннет) с целью доизучения региональных особенностей геологического строения, оценки современной геолого-геофизической и минерагенической изученности и создания комплекта среднемасштабных карт-врезок ключевых опорных участков (геологическая карта с пунктами проявлений полезных ископаемых, карта четвертичных образований и геоморфологическая карта). Проведение лабораторно-аналитических исследований, пополнение базы данных и каталога эталонной коллекции образцов.</t>
  </si>
  <si>
    <t>1.2.2.</t>
  </si>
  <si>
    <t>Мониторинг Государственной геологической карты  
м-ба 1:1 000 000 континентального шельфа Российской Федерации в 2025 - 2027 гг.</t>
  </si>
  <si>
    <t>2025  I</t>
  </si>
  <si>
    <t>2027  IV</t>
  </si>
  <si>
    <t>Ведение мониторинга комплектов государственной геологической карты масштаба 1:1 000 000 (оценочный этап) листов М-55, N-55, N-58, P-1, O-59: Полевые, камеральные работы, лабораторно-аналитические исследования.
Пополнение структурированного массива цифровой геологической информации о геологическом строении и минерагении территории групп листов ГК-1000, актуализированные карты геологического содержания м-ба 1:1000 000 листа О-59 и P-1: геологическая карта дочетвертичных образований, карта четвертичных образований, литологическая карта поверхности дна акватории; схемы масштаба 1:2 500 000: геоморфологическая, тектоническая. Составление окончательных карт авторского варианта Госгеолкарты-1000/3 листа N-58 (Командорские острова) с сопровождающими структурированными фактографическими и картографическими данными, в составе: геологическая карта дочетвертичных образований, геологическая карта четвертичных образований, карта полезных ископаемых, литологическая карта поверхности дна акватории; схем масштаба 1:2 500 000: геоморфологической, тектонической, глубинного строения, прогноза на нефть и газ. Создание окончательных карт геофизической основы листа О-59. Создание предварительных карт аномального магнитного и гравитационного полей геофизической основы листа Р-1 (Провидения).
Полевые работы - комплексные морские геолого-геофизические работы в пределах листа О-59 (Олюторский). 
Уточнение геологических особенностей и минерагении листов по результатам собственных полевых, лабораторно-аналитических и камеральных работ. Пополнение базы данных.
Подготовка к изданию комплекта ГК-1000/3 листов М-55 (залив Терпения) и N-55 (Дерюгина).</t>
  </si>
  <si>
    <t>1.2.3.</t>
  </si>
  <si>
    <t>Мониторинг Государственной геологической карты 
м-ба 1:1 000 000 расширенного континентального шельфа Российской Федерации в 2025-2027 гг.</t>
  </si>
  <si>
    <t xml:space="preserve">Ведение мониторинга комплектов государственной геологической карты масштаба 1:1 000 000 (оценочный этап) листов  Океанской серии: U-53,54,55,56, U-57,58,59,60: Полевые, камеральные работы, лабораторно-аналитические исследования.
Проведение экспедиционных работ в составе комплексной высокоширотной экспедиции на борту ледовостойкой платформы "Северный Полюс". Лабораторные исследования донного каменного материала, донных осадков. Составление актуализированных геологических карт  по новым геолого-геофизическим данным листов U-53,54,55,56 и U-57,58,59,60: предварительная геологическая карта доплиоценовых образований, карта плиоцен-четвертичных образований, литологическая карта дна акватории масштаба 1:1 000 000. Разработка окончательной стратиграфической модели осадочного чехла притаймырской части Лаптевоморского шельфа по результатам лабораторно-аналитических исследований.Подготовка окончательной сейсмостратиграфической привязки комплексов осадочного чехла Евразийской окраины континентального шельфа СЛО на основе результатов стратиграфического бурения скважин SSD-V2_PH, SSD-V2_2 и SSD-V2_3.
Уточнение геологических особенностей и минерагении листов по результатам полевых, лабораторно-аналитических и камеральных работ. </t>
  </si>
  <si>
    <t>1.2.4.</t>
  </si>
  <si>
    <t>Мониторинг геологической карты архипелага Шпицберген и прилегающих акваторий 
м-ба 1:1 000 000 в 2027 - 2029 гг.</t>
  </si>
  <si>
    <t>2027  I</t>
  </si>
  <si>
    <t>2027 год. Мониторинг геологической карты архипелага Шпицберген и прилегающих акваторий м-ба 1:1 000 000 (основной этап): Полевые, камеральные работы, лабораторно-аналитические исследования.
Актуализация комплекта современной геологической основы архипелага Шпицберген и прилегающих акваторий масштаба 1:1 000 000 (геоморфологическая карта м-ба 1:1 000 000, карта четвертичных образований м-ба 1:1 000 000, схема глубинного строения масштаба 1:2 500 000) по результатам полевых, лабораторно-аналитических и камеральных исследований, а также опубликованным данным. Актуализация каталога стратотипических и типовых разрезов разновозрастных комплексов арх. Шпицберген. Актуализация унифицированных легенд для карт геологического содержания масштаба 1:1 000 000 архипелага Шпицберген по новым геолого-геофизическим данным из открытых источников и публикаций.
Выбор наиболее важных ключевых участков для полевых исследований на архипелаге на основе увязки и обобщения материалов зарубежных и отечественных исследований прошлых лет. Полевые работы на выбранных ключевых опорных участках. 
Доизучение региональных особенностей геологического строения, оценка современной геолого-геофизической и минерагенической изученности и создание комплекта среднемасштабных карт-врезок ключевых опорных участков (геологическая карта с пунктами проявлений полезных ископаемых, карта четвертичных образований и геоморфологическая карта). Проведение лабораторно-аналитических исследований, пополнение базы данных и каталога эталонной коллекции образцов.</t>
  </si>
  <si>
    <t>1.2.5.</t>
  </si>
  <si>
    <t>Мониторинг Государственной геологической карты 
м-ба 1:1 000 000 континентального шельфа Российской Федерации в 2028 - 2030 гг.</t>
  </si>
  <si>
    <t>2028  I</t>
  </si>
  <si>
    <t>2028. Ведение мониторинга комплектов государственной геологической карты масштаба 1:1 000 000 (основной этап) листов N-58, P-1, O-59: Камеральные работы, лабораторно-аналитические исследования.
Пополнение структурированного массива цифровой геологической информации о геологическом строении и минерагении территории групп листов ГК-1000. 
Составление, актуализация и подготовка к загрузке в ЕГКМ комплекта Госгеолкарты-1000/3 листа N-58: геологическая карта дочетвертичных образований, геологическая карта четвертичных образований, литологическая карта поверхности дна акватории; схемы масштаба 1:2500 000: геоморфологическая, тектоническая, прогноза на нефть и газ, глубинного строения. 
Уточнение геологических особенностей и минерагении листа N-58 по результатам лабораторно-аналитических и камеральных работ, а также по опубликованным данным.
Подготовка к изданию комплекта ГК-1000/3 листа N-58 (Командорские острова).</t>
  </si>
  <si>
    <t>1.2.6.</t>
  </si>
  <si>
    <t>Мониторинг Государственной геологической карты 
м-ба 1:1 000 000 расширенного континентального шельфа Российской Федерации в 2028-2030 гг.</t>
  </si>
  <si>
    <t>2028. Ведение мониторинга комплектов государственной геологической карты масштаба 1:1 000 000 (основной этап) листов  Океанской серии: Т-57,58,59,60, Т-1,2, U-1,2: Полевые, камеральные работы, лабораторно-аналитические исследования.
Оценка современного состояния и системный анализ геологической изученности листов Т-57,58,59,60, Т-1,2, U-1,2.
Проведение экспедиционных работ в составе комплексной высокоширотной экспедиции на борту ледовостойкой платформы "Северный Полюс" в 2028 г. Лабораторные исследования донного каменного материала, донных осадков. Составление предварительных актуализированных геологических карт по новым геолого-геофизическим данным листов Т-57,58,59,60: геологическая карта доплиоценовых образований, карта плиоцен-четвертичных образований, литологическая карта дна акватории масштаба 1:1 000 000 и схемы: тектоническая, геоморфологическая, глубинного стрроения, прогноза на нефть и газ масштаба 1:2 500 000. 
Уточнение геологических особенностей и минерагении листов по результатам полевых, лабораторно-аналитических и камеральных работ. Подготовка материалов к загрузке комплектов карт листов Т-57,58,59,60, Т-1,2, U-1,2 в ЕГКМ.</t>
  </si>
  <si>
    <t>1.3. Создание государственной сети опорных геолого-геофизических профилей, параметрических и сверхглубоких скважин</t>
  </si>
  <si>
    <t>Отчёты о проведенных геолого-геофизических работах по обоснованию внешних границ континентального шельфа Российской Федерации, Мировом океане - 4 ед.</t>
  </si>
  <si>
    <t>1.3.1</t>
  </si>
  <si>
    <t>Доработка Представления Российской Федерации на установление внешней границы континентального шельфа в Северном Ледовитом океане в соответствии с замечаниями и предложениями Комиссии по границам континентального шельфа в 2024-2026 годах</t>
  </si>
  <si>
    <t>Подготовка дополнительных геологических материалов к защите Представления Российской Федерации в рамках сессий Комиссии по границам континентального шельфа при ООН в 2026 г. (в том числе по материалам полевых и камеральных работ российских, зарубежных и совместных экспедиций), включая материалы, необходимые для обоснования ответов на вопросы и замечания Комиссии и её Подкомиссии, а также дополнительные материалы для усиления доказательной базы Представления Российской Федерации по решению Делегации Российской Федерации.
Подготовка презентационных материалов по Представлению Российской Федерации для рассмотрения в Комиссии и её Подкомиссии в 2026 г., включая доклады-презентации, предусмотренные Правилами Процедур Комиссии, перевод материалов на английский язык и их презентация на сессиях Комиссии, подготовка информационных отчётов о работе Делегации Российской Федерации на сессиях Комиссии.</t>
  </si>
  <si>
    <t>1.3.2</t>
  </si>
  <si>
    <t>Обработка, интерпретация и обобщение геофизической, батиметрической информации по Арктическому региону и морфологической информации в части Амеразийского бассейна  за 2001-2023 гг. касающейся вопроса международно-правового оформления внешней границы континентального шельфа Российской Федерации</t>
  </si>
  <si>
    <t>1. Сбор и анализ геофизической, батиметрической по Арктическому региону и морфологической информации в части Амеразийского бассейна за 2015-2023 гг., а также других материалов, касающихся вопроса международно-правового оформления внешней границы континентального шельфа Российской Федерации (этап 2).
2. Обработка, интерпретация (описание) и обобщение геофизической, батиметрической по Арктическому региону и морфологической информации в части Амеразийского бассейна за 2015-2023 гг., а также других материалов, касающихся вопроса международно-правового оформления внешней границы континентального шельфа Российской Федерации (этап 2).
3. Обобщение презентационных материалов, представленных в Комиссии по границам континентального шельфа с 2015 по 2023 г., по геофизической, батиметрической информации по Арктическому региону и морфологической информации в части Амеразийского бассейна, в том числе презентационных материалов, подготовленных ФГБУ "ВНИИОкеангеология" (этап 2).
4. Подготовка дополнительных геолого-геофизических и батиметрических материалов для усиления доказательной базы при защите материалов Заявки по Амеразийскому бассейну Северного Ледовитого океана по результатам камеральных исследований, а также по опубликованным материалам по состоянию на 2025 г. (этап 2).</t>
  </si>
  <si>
    <t>1.3.3</t>
  </si>
  <si>
    <t>Доработка Представления Российской Федерации на установление внешней границы континентального шельфа в Северном Ледовитом океане в соответствии с замечаниями и предложениями Комиссии по границам континентального шельфа в 2027-2029 годах</t>
  </si>
  <si>
    <r>
      <rPr>
        <b/>
        <sz val="10"/>
        <rFont val="Arial"/>
        <charset val="204"/>
      </rPr>
      <t xml:space="preserve">2027г. </t>
    </r>
    <r>
      <rPr>
        <sz val="10"/>
        <rFont val="Arial"/>
        <charset val="204"/>
      </rPr>
      <t>Подготовка дополнительных геологических материалов к защите Представления Российской Федерации в рамках сессий Комиссии по границам континентального шельфа при ООН в 2027 г. (в том числе по материалам полевых и камеральных работ российских, зарубежных и совместных экспедиций), включая материалы, необходимые для обоснования ответов на вопросы и замечания Комиссии и её Подкомиссии, а также дополнительные материалы для усиления доказательной базы Представления Российской Федерации по решению Делегации Российской Федерации.
Подготовка презентационных материалов по Представлению Российской Федерации для рассмотрения в Комиссии и её Подкомиссии в 2027 г., включая доклады-презентации, предусмотренные Правилами Процедур Комиссии, перевод материалов на английский язык и их презентация на сессиях Комиссии, подготовка информационных отчётов о работе Делегации Российской Федерации на сессиях Комиссии.</t>
    </r>
  </si>
  <si>
    <t xml:space="preserve">                                                                                  Начальник Управления геологических основ, науки и информатики                                                                         Б.И. Королев</t>
  </si>
  <si>
    <t xml:space="preserve">Приложение 2 к приказу Федерального агентства по недропользованию 
от   ___________ 2025 г.   № ______  
</t>
  </si>
  <si>
    <t xml:space="preserve"> Перечень объектов работ по государственному мониторингу состояния недр, финансируемых за счет субсидии на финансовое обеспечение 
выполнения  государственных заданий Федерального агентства по недропользованию на 2026 год и на плановый период 2027 и 2028 годов
(ФГБУ "ВНИИОкеангеология")</t>
  </si>
  <si>
    <t>Направление работ, 
наименование работы, 
наименование объекта работ</t>
  </si>
  <si>
    <t xml:space="preserve">Предельный объем финансового обеспечения на объект, в тыс.руб </t>
  </si>
  <si>
    <t xml:space="preserve">Предельный объем финансового обеспечения на 2017 год, в тыс.руб </t>
  </si>
  <si>
    <t xml:space="preserve">Плановый объем финансового обеспечения на 2018 год, в тыс.руб </t>
  </si>
  <si>
    <t xml:space="preserve">Плановый объем финансового обеспечения на 2023 год, в тыс.руб </t>
  </si>
  <si>
    <t xml:space="preserve">Плановый объем финансового обеспечения на 2026 год, в тыс.руб </t>
  </si>
  <si>
    <t xml:space="preserve">Плановый объем финансового обеспечения на 2027 год, в тыс.руб </t>
  </si>
  <si>
    <t xml:space="preserve">Плановый объем финансового обеспечения на 2028 год, в тыс.руб </t>
  </si>
  <si>
    <t xml:space="preserve">Краткое содержание
технического (геологического) задания на 2026 год
Показатель объема работы
</t>
  </si>
  <si>
    <t xml:space="preserve">нача-ло </t>
  </si>
  <si>
    <t>окон-чание</t>
  </si>
  <si>
    <t>2.3.</t>
  </si>
  <si>
    <t>Работы по государственному мониторингу состояния недр</t>
  </si>
  <si>
    <t>Количество пунктов наблюдений государственной опорной наблюдательной сети государственного мониторинга состояния недр, ед.: 2026 г. – 12; 2027 г. – 12; 2028 г. – 12.</t>
  </si>
  <si>
    <t>2.3.1.</t>
  </si>
  <si>
    <t xml:space="preserve">Выполнение работ по мониторингу состояния недр, в том числе во внутренних морских водах, в территориальном море, в исключительной экономической зоне Российской Федерации, на континентальном шельфе Российской Федерации   </t>
  </si>
  <si>
    <t>Количество пунктов наблюдений государственной опорной наблюдательной сети мониторинга состояния недр внутренних морских вод, территориального моря, исключительной экономической зоны Российской Федерации, континентального шельфа Российской Федерации, ед.: 2026 г. – 12; 2027 г. – 12; 2028 г. – 12.</t>
  </si>
  <si>
    <t>2.3.1.1</t>
  </si>
  <si>
    <t>Государственный мониторинг состояния недр в пределах Японского, Охотского морей и акватории Северного морского пути в 2026–2028 годах.</t>
  </si>
  <si>
    <t>2026   I</t>
  </si>
  <si>
    <r>
      <rPr>
        <i/>
        <sz val="10"/>
        <rFont val="Arial"/>
        <charset val="134"/>
      </rPr>
      <t xml:space="preserve">1. Выполнение работ по мониторингу состояния недр в пределах Японского, Охотского морей и акватории Северного морского пути:
</t>
    </r>
    <r>
      <rPr>
        <sz val="10"/>
        <rFont val="Arial"/>
        <charset val="134"/>
      </rPr>
      <t xml:space="preserve">1.1. Результаты наблюдений за состоянием опасных геологических процессов (длина, ширина, площадь проявления, параметры активизации проявлений  и др.) по  </t>
    </r>
    <r>
      <rPr>
        <b/>
        <sz val="10"/>
        <rFont val="Arial"/>
        <charset val="134"/>
      </rPr>
      <t>12</t>
    </r>
    <r>
      <rPr>
        <sz val="10"/>
        <rFont val="Arial"/>
        <charset val="134"/>
      </rPr>
      <t xml:space="preserve"> пунктам наблюдений государственной опорной наблюдательной сети мониторинга состояния недр внутренних морских вод, территориального моря, исключительной экономической зоны Российской Федерации, континентального шельфа Российской Федерации в пределах Японского и Охотского морей.
1.2. Материалы   (пояснительные записки, справки, карты, схемы, таблицы, графики и др.) с оценкой состояния и прогнозирования региональной активности опасных геологических процессов, оценкой влияния пользования недрами и иных видов хозяйственной деятельности на состояние недр в пределах Японского, Охотского морей и акватории Северного морского пути на основе государственной системы наблюдений за состоянием недр,</t>
    </r>
    <r>
      <rPr>
        <sz val="10"/>
        <color rgb="FFC00000"/>
        <rFont val="Arial"/>
        <charset val="134"/>
      </rPr>
      <t xml:space="preserve"> </t>
    </r>
    <r>
      <rPr>
        <sz val="10"/>
        <rFont val="Arial"/>
        <charset val="134"/>
      </rPr>
      <t xml:space="preserve">результатов локального мониторинга, а также иной информации, в том числе:
- пояснительная записка о результатах работ по обобщению данных локального мониторинга в части мониторинга состояния недр внутренних морских вод, территориального моря, исключительной экономической зоны Российской Федерации, континентального шельфа Российской Федерации в пределах Японского, Охотского морей и акватории Северного морского пути.
1.3. Информационная продукция мониторинга состояния недр, в том числе во внутренних морских водах, в территориальном море, в исключительной экономической зоне Российской Федерации, на континентальном шельфе Российской Федерации в пределах Японского, Охотского морей и акватории Северного морского пути.
</t>
    </r>
    <r>
      <rPr>
        <i/>
        <sz val="10"/>
        <rFont val="Arial"/>
        <charset val="134"/>
      </rPr>
      <t xml:space="preserve">
Количество пунктов наблюдений государственной опорной наблюдательной сети мониторинга состояния недр внутренних морских вод, территориального моря, исключительной экономической зоны Российской Федерации, континентального шельфа Российской Федерации, ед. 2026 г. – 12.</t>
    </r>
  </si>
  <si>
    <t xml:space="preserve">Приложение 3 к приказу  Федерального агентства по недропользованию 
от   ________________ 2025 г.   № ______
</t>
  </si>
  <si>
    <t xml:space="preserve">Перечень тематических и опытно-методических работ, связанных с геологическим изучением недр, финансируемых за счёт субсидии на финансовое  обеспечение 
выполнения  государственного задания Федерального агентства по недропользованию на 2026 год и на плановый период 2027 и 2028 годов 
(ФГБУ "ВНИИОкеангеология")
</t>
  </si>
  <si>
    <t xml:space="preserve">Наименование  работы, показатель, характеризующий содержание работы
</t>
  </si>
  <si>
    <t xml:space="preserve">Краткое содержание
технического (геологического) задания на 2026 год по темам.
Показатель объема работы.
</t>
  </si>
  <si>
    <t>1.  Тематические и опытно- методические работы, связанные с геологическим изучением недр, ФГБУ "ВНИИОкеангеология"</t>
  </si>
  <si>
    <t xml:space="preserve">Отчеты о проведении тематических и опытно- методических работ, связанных с геологическим изучением недр  - 4  ед. </t>
  </si>
  <si>
    <t>1.1</t>
  </si>
  <si>
    <t xml:space="preserve"> Тематические и опытно-методические работы по комплексному методическому сопровождению в сфере регионального геологического изучения недр, воспроизводства минерально-сырьевой базы на континентальном шельфе Российской Федерации, в Мировом океане, Арктике, Антарктике и на архипелаге Шпицберген в 2026-2028 гг.  </t>
  </si>
  <si>
    <r>
      <rPr>
        <sz val="10"/>
        <rFont val="Arial"/>
        <charset val="204"/>
      </rPr>
      <t xml:space="preserve">1. Оценка состояния выполняемых работ и обоснование первоочередных направлений планируемых работ по региональному геологическому изучению недр на континентальном шельфе Российской Федерации, в Мировом океане, Арктике, Антарктике и на архипелаге Шпицберген;
2. Мониторинг и актуализация цифровых моделей и карт аномалий гравитационного и магнитного полей континентального шельфа Российской Федерации и прилегающих акваторий Мирового океана;
3. Мониторинг и оценка состояния научно-исследовательского флота для проведения региональных геолого-геофизических исследований на акваториях морей Российской Федерации;
4. Сравнительный анализ геологических и геолого-геофизических исследований Российской Федерации и зарубежных стран в Арктике, Антарктике и на архипелаге Шпицберген;
5. Практические рекомендации по совершенствованию методики производства сейсморазведочных работ в арктических акваториях Российской Федерации (2 этап), в том числе:
</t>
    </r>
    <r>
      <rPr>
        <i/>
        <sz val="10"/>
        <rFont val="Arial"/>
        <charset val="204"/>
      </rPr>
      <t xml:space="preserve">−  разработка алгоритма для высокоточной синхронизации автономных донных станций (АДСС) по зарегистрированным сейсмическим данным;
− разработка алгоритма для проведения позиционирования АДСС по сейсмическим данным, в том числе при  перемещении станций с использованием автономных  необитаемых подводных аппаратов (АНПА);
− разработка алгоритма фазово-амплитудной калибровки сейсмических  сенсоров  для АДСС по сейсмическим данным, включающий расчет акустического коэффициента отражения (прохождения) на границе сред  вода - дно моря с целью повышения качества обработки  данных многоволновой морской сейсморазведки;
− разработка специализированного для условий Арктики алгоритма получения скоростной модели геологического разреза для морских сейсмических данных МОВ  с буксируемым оборудованием при ограниченной длине сейсмической косы;
− анализ возможности получения комплекса атрибутов, расчитанных из многокомпонентных полей зарегистрированных АДСС при производстве морских сейсморазведочных работ в Арктике, характеризующих акустические свойства верхней части строения дна моря;
</t>
    </r>
  </si>
  <si>
    <r>
      <rPr>
        <sz val="10"/>
        <rFont val="Arial"/>
        <charset val="204"/>
      </rPr>
      <t xml:space="preserve">6. Региональная оценка обеспеченности и ресурсного потенциала строительного песчано-гравийного сырья для арктических шельфовых областей Российской Федерации в зоне влияния Севморпути (3 этап);
7. Опытно-методические работы по оценке эффективности применения БПЛА при региональных крупномасштабных работах в прибрежных зонах акваторий (2 этап), в том числе:
</t>
    </r>
    <r>
      <rPr>
        <i/>
        <sz val="10"/>
        <rFont val="Arial"/>
        <charset val="204"/>
      </rPr>
      <t>- результаты опытного внедрения технологий БАС посредством изучения геофизическими методами субаквальных объектов в пределах листа P-36-XXX, включая: а) карты измеренных геофизических полей (авторский вариант); б) карты трансформант геофизических полей (авторский вариант);
- апробация опытного внедрения технологий БАС посредством изучения геофизическими методами субаквальных объектов в пределах листа P-37, включая: а) карты измеренных геофизических полей (авторский вариант); б) предварительные карты трансформант геофизических полей (авторский вариант); в) уточнённые геолого-геофизические критерии выявления субаквальных объектов;
- усовершенствованный сценарий применения БАС при поисках субаквальных объектов.</t>
    </r>
  </si>
</sst>
</file>

<file path=xl/styles.xml><?xml version="1.0" encoding="utf-8"?>
<styleSheet xmlns="http://schemas.openxmlformats.org/spreadsheetml/2006/main">
  <numFmts count="10">
    <numFmt numFmtId="176" formatCode="#,##0.000"/>
    <numFmt numFmtId="177" formatCode="_-* #,##0.0\ _₽_-;\-* #,##0.0\ _₽_-;_-* &quot;-&quot;??\ _₽_-;_-@_-"/>
    <numFmt numFmtId="43" formatCode="_-* #,##0.00_-;\-* #,##0.00_-;_-* &quot;-&quot;??_-;_-@_-"/>
    <numFmt numFmtId="178" formatCode="#,##0.0_ "/>
    <numFmt numFmtId="179" formatCode="_-* #,##0.0\ _₽_-;\-* #,##0.0\ _₽_-;_-* &quot;-&quot;?\ _₽_-;_-@_-"/>
    <numFmt numFmtId="41" formatCode="_-* #,##0_-;\-* #,##0_-;_-* &quot;-&quot;_-;_-@_-"/>
    <numFmt numFmtId="180" formatCode="_-* #,##0.00\ &quot;₽&quot;_-;\-* #,##0.00\ &quot;₽&quot;_-;_-* \-??\ &quot;₽&quot;_-;_-@_-"/>
    <numFmt numFmtId="181" formatCode="#,##0.0"/>
    <numFmt numFmtId="182" formatCode="_-* #,##0\ &quot;₽&quot;_-;\-* #,##0\ &quot;₽&quot;_-;_-* \-\ &quot;₽&quot;_-;_-@_-"/>
    <numFmt numFmtId="183" formatCode="0.000"/>
  </numFmts>
  <fonts count="38">
    <font>
      <sz val="10"/>
      <color theme="1"/>
      <name val="Arial"/>
      <charset val="134"/>
    </font>
    <font>
      <sz val="10"/>
      <name val="Arial"/>
      <charset val="204"/>
    </font>
    <font>
      <sz val="12"/>
      <name val="Arial"/>
      <charset val="204"/>
    </font>
    <font>
      <sz val="9"/>
      <name val="Arial"/>
      <charset val="204"/>
    </font>
    <font>
      <b/>
      <sz val="10"/>
      <name val="Arial"/>
      <charset val="204"/>
    </font>
    <font>
      <sz val="10"/>
      <name val="Arial"/>
      <charset val="134"/>
    </font>
    <font>
      <sz val="12"/>
      <name val="Arial"/>
      <charset val="134"/>
    </font>
    <font>
      <sz val="9"/>
      <name val="Arial"/>
      <charset val="134"/>
    </font>
    <font>
      <b/>
      <sz val="10"/>
      <name val="Arial"/>
      <charset val="134"/>
    </font>
    <font>
      <i/>
      <sz val="10"/>
      <name val="Arial"/>
      <charset val="134"/>
    </font>
    <font>
      <sz val="10"/>
      <color indexed="2"/>
      <name val="Arial"/>
      <charset val="134"/>
    </font>
    <font>
      <sz val="8"/>
      <name val="Arial"/>
      <charset val="134"/>
    </font>
    <font>
      <i/>
      <sz val="12"/>
      <name val="Times New Roman"/>
      <charset val="134"/>
    </font>
    <font>
      <sz val="8"/>
      <name val="Arial"/>
      <charset val="204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0"/>
      <color theme="1"/>
      <name val="Arial"/>
      <charset val="204"/>
    </font>
    <font>
      <sz val="11"/>
      <color theme="0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0"/>
      <name val="Times New Roman"/>
      <charset val="204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i/>
      <sz val="10"/>
      <name val="Arial"/>
      <charset val="204"/>
    </font>
    <font>
      <sz val="10"/>
      <color rgb="FFC0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16" fillId="0" borderId="0"/>
    <xf numFmtId="0" fontId="16" fillId="0" borderId="0"/>
    <xf numFmtId="0" fontId="21" fillId="0" borderId="0"/>
    <xf numFmtId="0" fontId="20" fillId="3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180" fontId="18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5" fillId="30" borderId="16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5" fillId="12" borderId="13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82" fontId="1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7" borderId="11" applyNumberFormat="0" applyFon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0" borderId="0"/>
    <xf numFmtId="0" fontId="15" fillId="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4" fillId="4" borderId="10" applyNumberFormat="0" applyAlignment="0" applyProtection="0">
      <alignment vertical="center"/>
    </xf>
  </cellStyleXfs>
  <cellXfs count="132">
    <xf numFmtId="0" fontId="0" fillId="0" borderId="0" xfId="0"/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181" fontId="1" fillId="2" borderId="0" xfId="0" applyNumberFormat="1" applyFont="1" applyFill="1" applyAlignment="1">
      <alignment vertical="top"/>
    </xf>
    <xf numFmtId="181" fontId="1" fillId="2" borderId="0" xfId="0" applyNumberFormat="1" applyFont="1" applyFill="1" applyAlignment="1">
      <alignment vertical="justify"/>
    </xf>
    <xf numFmtId="181" fontId="1" fillId="2" borderId="0" xfId="0" applyNumberFormat="1" applyFont="1" applyFill="1" applyAlignment="1">
      <alignment horizontal="left" vertical="justify"/>
    </xf>
    <xf numFmtId="0" fontId="1" fillId="2" borderId="0" xfId="0" applyFont="1" applyFill="1" applyAlignment="1">
      <alignment vertical="justify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181" fontId="1" fillId="2" borderId="0" xfId="0" applyNumberFormat="1" applyFont="1" applyFill="1" applyAlignment="1">
      <alignment horizontal="center" vertical="top" wrapText="1"/>
    </xf>
    <xf numFmtId="181" fontId="3" fillId="0" borderId="1" xfId="0" applyNumberFormat="1" applyFont="1" applyBorder="1" applyAlignment="1">
      <alignment horizontal="center" vertical="center" wrapText="1"/>
    </xf>
    <xf numFmtId="178" fontId="4" fillId="0" borderId="1" xfId="25" applyNumberFormat="1" applyFont="1" applyBorder="1" applyAlignment="1">
      <alignment horizontal="center" vertical="center"/>
    </xf>
    <xf numFmtId="177" fontId="1" fillId="2" borderId="1" xfId="25" applyNumberFormat="1" applyFont="1" applyFill="1" applyBorder="1" applyAlignment="1">
      <alignment horizontal="center" vertical="top" wrapText="1"/>
    </xf>
    <xf numFmtId="181" fontId="1" fillId="2" borderId="1" xfId="0" applyNumberFormat="1" applyFont="1" applyFill="1" applyBorder="1" applyAlignment="1">
      <alignment horizontal="center" vertical="top" wrapText="1"/>
    </xf>
    <xf numFmtId="181" fontId="1" fillId="0" borderId="0" xfId="0" applyNumberFormat="1" applyFont="1" applyAlignment="1">
      <alignment vertical="top"/>
    </xf>
    <xf numFmtId="181" fontId="1" fillId="0" borderId="0" xfId="0" applyNumberFormat="1" applyFont="1" applyAlignment="1">
      <alignment vertical="justify"/>
    </xf>
    <xf numFmtId="181" fontId="2" fillId="2" borderId="0" xfId="0" applyNumberFormat="1" applyFont="1" applyFill="1" applyAlignment="1">
      <alignment horizontal="right" vertical="top" wrapText="1"/>
    </xf>
    <xf numFmtId="183" fontId="1" fillId="0" borderId="1" xfId="0" applyNumberFormat="1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181" fontId="1" fillId="0" borderId="0" xfId="0" applyNumberFormat="1" applyFont="1" applyAlignment="1">
      <alignment horizontal="left" vertical="justify"/>
    </xf>
    <xf numFmtId="0" fontId="0" fillId="0" borderId="0" xfId="0" applyFont="1" applyFill="1" applyAlignment="1">
      <alignment vertical="justify"/>
    </xf>
    <xf numFmtId="0" fontId="0" fillId="0" borderId="0" xfId="0" applyFont="1" applyFill="1" applyAlignment="1"/>
    <xf numFmtId="0" fontId="5" fillId="0" borderId="0" xfId="0" applyFont="1" applyFill="1" applyAlignment="1">
      <alignment horizontal="center" vertical="top"/>
    </xf>
    <xf numFmtId="0" fontId="5" fillId="0" borderId="0" xfId="0" applyFont="1" applyFill="1" applyAlignment="1">
      <alignment vertical="top"/>
    </xf>
    <xf numFmtId="181" fontId="5" fillId="0" borderId="0" xfId="0" applyNumberFormat="1" applyFont="1" applyFill="1" applyAlignment="1">
      <alignment vertical="top"/>
    </xf>
    <xf numFmtId="181" fontId="5" fillId="0" borderId="0" xfId="0" applyNumberFormat="1" applyFont="1" applyFill="1" applyAlignment="1">
      <alignment vertical="justify"/>
    </xf>
    <xf numFmtId="0" fontId="5" fillId="0" borderId="0" xfId="0" applyFont="1" applyFill="1" applyAlignment="1">
      <alignment horizontal="center"/>
    </xf>
    <xf numFmtId="2" fontId="5" fillId="0" borderId="0" xfId="0" applyNumberFormat="1" applyFont="1" applyFill="1" applyAlignment="1">
      <alignment vertical="justify"/>
    </xf>
    <xf numFmtId="0" fontId="5" fillId="0" borderId="0" xfId="0" applyFont="1" applyFill="1" applyAlignment="1">
      <alignment vertical="justify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49" fontId="0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49" fontId="6" fillId="0" borderId="0" xfId="0" applyNumberFormat="1" applyFont="1" applyFill="1" applyAlignment="1">
      <alignment horizontal="left" wrapText="1"/>
    </xf>
    <xf numFmtId="49" fontId="10" fillId="0" borderId="0" xfId="0" applyNumberFormat="1" applyFont="1" applyFill="1" applyAlignment="1">
      <alignment horizontal="left" wrapText="1"/>
    </xf>
    <xf numFmtId="0" fontId="6" fillId="0" borderId="0" xfId="0" applyFont="1" applyFill="1" applyAlignment="1">
      <alignment horizontal="right"/>
    </xf>
    <xf numFmtId="181" fontId="5" fillId="0" borderId="0" xfId="0" applyNumberFormat="1" applyFont="1" applyFill="1" applyAlignment="1">
      <alignment horizontal="center" vertical="top" wrapText="1"/>
    </xf>
    <xf numFmtId="181" fontId="11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181" fontId="11" fillId="0" borderId="5" xfId="0" applyNumberFormat="1" applyFont="1" applyFill="1" applyBorder="1" applyAlignment="1">
      <alignment horizontal="center" vertical="center" wrapText="1"/>
    </xf>
    <xf numFmtId="4" fontId="8" fillId="0" borderId="6" xfId="0" applyNumberFormat="1" applyFont="1" applyFill="1" applyBorder="1" applyAlignment="1">
      <alignment horizontal="center" vertical="top"/>
    </xf>
    <xf numFmtId="181" fontId="8" fillId="0" borderId="0" xfId="0" applyNumberFormat="1" applyFont="1" applyFill="1" applyAlignment="1">
      <alignment horizontal="center" vertical="top"/>
    </xf>
    <xf numFmtId="181" fontId="8" fillId="0" borderId="1" xfId="0" applyNumberFormat="1" applyFont="1" applyFill="1" applyBorder="1" applyAlignment="1">
      <alignment horizontal="center" vertical="top"/>
    </xf>
    <xf numFmtId="4" fontId="5" fillId="0" borderId="6" xfId="0" applyNumberFormat="1" applyFont="1" applyFill="1" applyBorder="1" applyAlignment="1">
      <alignment horizontal="center" vertical="top"/>
    </xf>
    <xf numFmtId="181" fontId="5" fillId="0" borderId="7" xfId="0" applyNumberFormat="1" applyFont="1" applyFill="1" applyBorder="1" applyAlignment="1">
      <alignment horizontal="center" vertical="top"/>
    </xf>
    <xf numFmtId="181" fontId="5" fillId="0" borderId="1" xfId="0" applyNumberFormat="1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 wrapText="1"/>
    </xf>
    <xf numFmtId="4" fontId="5" fillId="0" borderId="8" xfId="0" applyNumberFormat="1" applyFont="1" applyFill="1" applyBorder="1" applyAlignment="1">
      <alignment horizontal="center" vertical="top"/>
    </xf>
    <xf numFmtId="181" fontId="7" fillId="0" borderId="5" xfId="0" applyNumberFormat="1" applyFont="1" applyFill="1" applyBorder="1" applyAlignment="1">
      <alignment horizontal="center" vertical="center" wrapText="1"/>
    </xf>
    <xf numFmtId="181" fontId="7" fillId="0" borderId="8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top"/>
    </xf>
    <xf numFmtId="3" fontId="12" fillId="0" borderId="0" xfId="0" applyNumberFormat="1" applyFont="1" applyFill="1" applyAlignment="1"/>
    <xf numFmtId="181" fontId="5" fillId="0" borderId="0" xfId="0" applyNumberFormat="1" applyFont="1" applyFill="1" applyAlignment="1">
      <alignment horizontal="left" vertical="justify"/>
    </xf>
    <xf numFmtId="181" fontId="6" fillId="0" borderId="0" xfId="0" applyNumberFormat="1" applyFont="1" applyFill="1" applyAlignment="1">
      <alignment horizontal="right" vertical="top" wrapText="1"/>
    </xf>
    <xf numFmtId="183" fontId="5" fillId="0" borderId="1" xfId="0" applyNumberFormat="1" applyFont="1" applyFill="1" applyBorder="1" applyAlignment="1">
      <alignment horizontal="center" wrapText="1"/>
    </xf>
    <xf numFmtId="181" fontId="8" fillId="0" borderId="1" xfId="0" applyNumberFormat="1" applyFont="1" applyFill="1" applyBorder="1" applyAlignment="1">
      <alignment horizontal="left" vertical="top" wrapText="1"/>
    </xf>
    <xf numFmtId="0" fontId="0" fillId="0" borderId="0" xfId="0" applyFont="1" applyFill="1" applyAlignment="1">
      <alignment horizontal="center"/>
    </xf>
    <xf numFmtId="2" fontId="0" fillId="0" borderId="0" xfId="0" applyNumberFormat="1" applyFont="1" applyFill="1" applyAlignment="1">
      <alignment horizontal="center" vertical="justify"/>
    </xf>
    <xf numFmtId="0" fontId="0" fillId="0" borderId="0" xfId="0" applyFont="1" applyFill="1" applyAlignment="1">
      <alignment horizontal="center" vertical="justify"/>
    </xf>
    <xf numFmtId="181" fontId="5" fillId="0" borderId="1" xfId="0" applyNumberFormat="1" applyFont="1" applyFill="1" applyBorder="1" applyAlignment="1">
      <alignment horizontal="left" vertical="top" wrapText="1"/>
    </xf>
    <xf numFmtId="181" fontId="9" fillId="0" borderId="1" xfId="0" applyNumberFormat="1" applyFont="1" applyFill="1" applyBorder="1" applyAlignment="1">
      <alignment horizontal="left" vertical="top" wrapText="1" shrinkToFit="1"/>
    </xf>
    <xf numFmtId="2" fontId="0" fillId="0" borderId="0" xfId="0" applyNumberFormat="1" applyFont="1" applyFill="1" applyAlignment="1">
      <alignment horizontal="center"/>
    </xf>
    <xf numFmtId="181" fontId="5" fillId="0" borderId="0" xfId="0" applyNumberFormat="1" applyFont="1" applyFill="1" applyAlignment="1">
      <alignment horizontal="left" vertical="center"/>
    </xf>
    <xf numFmtId="181" fontId="5" fillId="0" borderId="0" xfId="0" applyNumberFormat="1" applyFont="1" applyFill="1" applyAlignment="1">
      <alignment horizontal="center"/>
    </xf>
    <xf numFmtId="0" fontId="1" fillId="3" borderId="0" xfId="0" applyFont="1" applyFill="1" applyAlignment="1">
      <alignment vertical="justify"/>
    </xf>
    <xf numFmtId="0" fontId="4" fillId="3" borderId="0" xfId="0" applyFont="1" applyFill="1" applyAlignment="1">
      <alignment vertical="justify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vertical="top"/>
    </xf>
    <xf numFmtId="181" fontId="1" fillId="3" borderId="0" xfId="0" applyNumberFormat="1" applyFont="1" applyFill="1" applyAlignment="1">
      <alignment vertical="top"/>
    </xf>
    <xf numFmtId="181" fontId="1" fillId="3" borderId="0" xfId="0" applyNumberFormat="1" applyFont="1" applyFill="1" applyAlignment="1">
      <alignment vertical="justify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176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181" fontId="1" fillId="0" borderId="0" xfId="0" applyNumberFormat="1" applyFont="1" applyAlignment="1">
      <alignment horizontal="center" vertical="top" wrapText="1"/>
    </xf>
    <xf numFmtId="181" fontId="13" fillId="0" borderId="1" xfId="0" applyNumberFormat="1" applyFont="1" applyBorder="1" applyAlignment="1">
      <alignment horizontal="center" vertical="center" wrapText="1"/>
    </xf>
    <xf numFmtId="181" fontId="3" fillId="0" borderId="5" xfId="0" applyNumberFormat="1" applyFont="1" applyBorder="1" applyAlignment="1">
      <alignment horizontal="center" vertical="center" wrapText="1"/>
    </xf>
    <xf numFmtId="181" fontId="3" fillId="0" borderId="8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181" fontId="4" fillId="0" borderId="1" xfId="0" applyNumberFormat="1" applyFont="1" applyBorder="1" applyAlignment="1">
      <alignment horizontal="center" vertical="center" wrapText="1"/>
    </xf>
    <xf numFmtId="181" fontId="1" fillId="0" borderId="1" xfId="0" applyNumberFormat="1" applyFont="1" applyBorder="1" applyAlignment="1">
      <alignment horizontal="center" vertical="center" wrapText="1"/>
    </xf>
    <xf numFmtId="181" fontId="1" fillId="0" borderId="5" xfId="0" applyNumberFormat="1" applyFont="1" applyBorder="1" applyAlignment="1">
      <alignment horizontal="center" vertical="center" wrapText="1"/>
    </xf>
    <xf numFmtId="181" fontId="1" fillId="0" borderId="8" xfId="0" applyNumberFormat="1" applyFont="1" applyBorder="1" applyAlignment="1">
      <alignment horizontal="center" vertical="center" wrapText="1"/>
    </xf>
    <xf numFmtId="181" fontId="1" fillId="0" borderId="1" xfId="0" applyNumberFormat="1" applyFont="1" applyBorder="1" applyAlignment="1">
      <alignment horizontal="center" vertical="center"/>
    </xf>
    <xf numFmtId="181" fontId="4" fillId="0" borderId="1" xfId="0" applyNumberFormat="1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181" fontId="2" fillId="0" borderId="0" xfId="0" applyNumberFormat="1" applyFont="1" applyAlignment="1">
      <alignment horizontal="right" vertical="top" wrapText="1"/>
    </xf>
    <xf numFmtId="3" fontId="1" fillId="0" borderId="9" xfId="0" applyNumberFormat="1" applyFont="1" applyBorder="1" applyAlignment="1">
      <alignment horizontal="center" vertical="top"/>
    </xf>
    <xf numFmtId="0" fontId="1" fillId="0" borderId="1" xfId="2" applyFont="1" applyBorder="1" applyAlignment="1">
      <alignment horizontal="justify" vertical="top" wrapText="1"/>
    </xf>
    <xf numFmtId="0" fontId="1" fillId="0" borderId="1" xfId="2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vertical="top" wrapText="1"/>
    </xf>
    <xf numFmtId="183" fontId="4" fillId="0" borderId="5" xfId="0" applyNumberFormat="1" applyFont="1" applyFill="1" applyBorder="1" applyAlignment="1">
      <alignment horizontal="left" vertical="center" wrapText="1"/>
    </xf>
    <xf numFmtId="181" fontId="1" fillId="0" borderId="1" xfId="2" applyNumberFormat="1" applyFont="1" applyBorder="1" applyAlignment="1">
      <alignment vertical="top" wrapText="1"/>
    </xf>
    <xf numFmtId="3" fontId="1" fillId="0" borderId="1" xfId="0" applyNumberFormat="1" applyFont="1" applyBorder="1" applyAlignment="1">
      <alignment horizontal="left" vertical="top" wrapText="1"/>
    </xf>
  </cellXfs>
  <cellStyles count="53">
    <cellStyle name="Обычный" xfId="0" builtinId="0"/>
    <cellStyle name="Обычный 2 2" xfId="1"/>
    <cellStyle name="Обычный 3" xfId="2"/>
    <cellStyle name="Обычный 5" xfId="3"/>
    <cellStyle name="40% — Акцент6" xfId="4" builtinId="51"/>
    <cellStyle name="Акцент4" xfId="5" builtinId="41"/>
    <cellStyle name="20% — Акцент6" xfId="6" builtinId="50"/>
    <cellStyle name="Гиперссылка" xfId="7" builtinId="8"/>
    <cellStyle name="40% — Акцент5" xfId="8" builtinId="47"/>
    <cellStyle name="Акцент3" xfId="9" builtinId="37"/>
    <cellStyle name="20% — Акцент5" xfId="10" builtinId="46"/>
    <cellStyle name="Акцент2" xfId="11" builtinId="33"/>
    <cellStyle name="20% — Акцент4" xfId="12" builtinId="42"/>
    <cellStyle name="Заголовок 2" xfId="13" builtinId="17"/>
    <cellStyle name="60% — Акцент3" xfId="14" builtinId="40"/>
    <cellStyle name="Акцент1" xfId="15" builtinId="29"/>
    <cellStyle name="20% — Акцент3" xfId="16" builtinId="38"/>
    <cellStyle name="Заголовок 1" xfId="17" builtinId="16"/>
    <cellStyle name="Денежный" xfId="18" builtinId="4"/>
    <cellStyle name="60% — Акцент2" xfId="19" builtinId="36"/>
    <cellStyle name="Ввод" xfId="20" builtinId="20"/>
    <cellStyle name="Акцент6" xfId="21" builtinId="49"/>
    <cellStyle name="Процент" xfId="22" builtinId="5"/>
    <cellStyle name="40% — Акцент2" xfId="23" builtinId="35"/>
    <cellStyle name="20% — Акцент2" xfId="24" builtinId="34"/>
    <cellStyle name="Запятая" xfId="25" builtinId="3"/>
    <cellStyle name="Акцент5" xfId="26" builtinId="45"/>
    <cellStyle name="Нейтральный" xfId="27" builtinId="28"/>
    <cellStyle name="40% — Акцент1" xfId="28" builtinId="31"/>
    <cellStyle name="20% — Акцент1" xfId="29" builtinId="30"/>
    <cellStyle name="Открывавшаяся гиперссылка" xfId="30" builtinId="9"/>
    <cellStyle name="Связанная ячейка" xfId="31" builtinId="24"/>
    <cellStyle name="Проверить ячейку" xfId="32" builtinId="23"/>
    <cellStyle name="60% — Акцент5" xfId="33" builtinId="48"/>
    <cellStyle name="Заголовок 4" xfId="34" builtinId="19"/>
    <cellStyle name="Заголовок 3" xfId="35" builtinId="18"/>
    <cellStyle name="60% — Акцент4" xfId="36" builtinId="44"/>
    <cellStyle name="Плохой" xfId="37" builtinId="27"/>
    <cellStyle name="Вычисление" xfId="38" builtinId="22"/>
    <cellStyle name="60% — Акцент6" xfId="39" builtinId="52"/>
    <cellStyle name="Денежный [0]" xfId="40" builtinId="7"/>
    <cellStyle name="Пояснительный текст" xfId="41" builtinId="53"/>
    <cellStyle name="40% — Акцент3" xfId="42" builtinId="39"/>
    <cellStyle name="Заголовок" xfId="43" builtinId="15"/>
    <cellStyle name="Запятая [0]" xfId="44" builtinId="6"/>
    <cellStyle name="Итого" xfId="45" builtinId="25"/>
    <cellStyle name="Предупреждающий текст" xfId="46" builtinId="11"/>
    <cellStyle name="Примечание" xfId="47" builtinId="10"/>
    <cellStyle name="60% — Акцент1" xfId="48" builtinId="32"/>
    <cellStyle name="Обычный 2" xfId="49"/>
    <cellStyle name="Хороший" xfId="50" builtinId="26"/>
    <cellStyle name="40% — Акцент4" xfId="51" builtinId="43"/>
    <cellStyle name="Вывод" xfId="52" builtinId="2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tabSelected="1" view="pageBreakPreview" zoomScaleNormal="100" workbookViewId="0">
      <selection activeCell="A1" sqref="A1"/>
    </sheetView>
  </sheetViews>
  <sheetFormatPr defaultColWidth="12.8571428571429" defaultRowHeight="24.95" customHeight="1"/>
  <cols>
    <col min="1" max="1" width="6.28571428571429" style="83" customWidth="1"/>
    <col min="2" max="2" width="30.5714285714286" style="84" customWidth="1"/>
    <col min="3" max="3" width="13.7142857142857" style="83" customWidth="1"/>
    <col min="4" max="4" width="5.71428571428571" style="85" customWidth="1"/>
    <col min="5" max="5" width="6.14285714285714" style="85" customWidth="1"/>
    <col min="6" max="6" width="13.7142857142857" style="86" customWidth="1"/>
    <col min="7" max="7" width="0.142857142857143" style="22" hidden="1" customWidth="1"/>
    <col min="8" max="8" width="14.7142857142857" style="87" hidden="1" customWidth="1"/>
    <col min="9" max="9" width="11.5714285714286" style="87" hidden="1" customWidth="1"/>
    <col min="10" max="10" width="12.5714285714286" style="87" customWidth="1"/>
    <col min="11" max="11" width="14.5714285714286" style="87" customWidth="1"/>
    <col min="12" max="12" width="13.7142857142857" style="87" customWidth="1"/>
    <col min="13" max="13" width="116.714285714286" style="87" customWidth="1"/>
    <col min="14" max="27" width="12.8571428571429" style="81" customWidth="1"/>
    <col min="28" max="28" width="42.7142857142857" style="81" customWidth="1"/>
    <col min="29" max="235" width="12.8571428571429" style="81" customWidth="1"/>
    <col min="236" max="16384" width="12.8571428571429" style="88"/>
  </cols>
  <sheetData>
    <row r="1" ht="44.25" customHeight="1" spans="1:13">
      <c r="A1" s="89"/>
      <c r="B1" s="90"/>
      <c r="C1" s="89"/>
      <c r="D1" s="15"/>
      <c r="E1" s="15"/>
      <c r="F1" s="21"/>
      <c r="H1" s="112"/>
      <c r="I1" s="112"/>
      <c r="J1" s="112"/>
      <c r="K1" s="112"/>
      <c r="L1" s="112"/>
      <c r="M1" s="124" t="s">
        <v>0</v>
      </c>
    </row>
    <row r="2" ht="68.25" customHeight="1" spans="1:13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ht="51" customHeight="1" spans="1:13">
      <c r="A3" s="92" t="s">
        <v>2</v>
      </c>
      <c r="B3" s="9" t="s">
        <v>3</v>
      </c>
      <c r="C3" s="9" t="s">
        <v>4</v>
      </c>
      <c r="D3" s="9" t="s">
        <v>5</v>
      </c>
      <c r="E3" s="9"/>
      <c r="F3" s="113" t="s">
        <v>6</v>
      </c>
      <c r="G3" s="114"/>
      <c r="H3" s="114"/>
      <c r="I3" s="114" t="s">
        <v>7</v>
      </c>
      <c r="J3" s="17" t="s">
        <v>8</v>
      </c>
      <c r="K3" s="17" t="s">
        <v>9</v>
      </c>
      <c r="L3" s="114" t="s">
        <v>10</v>
      </c>
      <c r="M3" s="24" t="s">
        <v>11</v>
      </c>
    </row>
    <row r="4" ht="27.75" customHeight="1" spans="1:13">
      <c r="A4" s="92"/>
      <c r="B4" s="9"/>
      <c r="C4" s="9"/>
      <c r="D4" s="9" t="s">
        <v>12</v>
      </c>
      <c r="E4" s="9" t="s">
        <v>13</v>
      </c>
      <c r="F4" s="113"/>
      <c r="G4" s="115"/>
      <c r="H4" s="115"/>
      <c r="I4" s="115"/>
      <c r="J4" s="17"/>
      <c r="K4" s="17"/>
      <c r="L4" s="115"/>
      <c r="M4" s="24"/>
    </row>
    <row r="5" ht="27.75" customHeight="1" spans="1:13">
      <c r="A5" s="93" t="s">
        <v>14</v>
      </c>
      <c r="B5" s="94"/>
      <c r="C5" s="94"/>
      <c r="D5" s="94"/>
      <c r="E5" s="116"/>
      <c r="F5" s="117"/>
      <c r="G5" s="117"/>
      <c r="H5" s="117"/>
      <c r="I5" s="117" t="e">
        <f>I6+I14+I21</f>
        <v>#REF!</v>
      </c>
      <c r="J5" s="117">
        <f>J6+J14+J21</f>
        <v>465479.1</v>
      </c>
      <c r="K5" s="117">
        <f>K6+K14+K21</f>
        <v>534244.8</v>
      </c>
      <c r="L5" s="117">
        <f>L6+L14+L21</f>
        <v>516561.2</v>
      </c>
      <c r="M5" s="125"/>
    </row>
    <row r="6" ht="54.75" customHeight="1" spans="1:13">
      <c r="A6" s="10" t="s">
        <v>15</v>
      </c>
      <c r="B6" s="10"/>
      <c r="C6" s="10"/>
      <c r="D6" s="10"/>
      <c r="E6" s="10"/>
      <c r="F6" s="117"/>
      <c r="G6" s="117"/>
      <c r="H6" s="117"/>
      <c r="I6" s="117">
        <f>SUM(I7:I10)</f>
        <v>31057.6</v>
      </c>
      <c r="J6" s="117">
        <f>SUM(J7:J12)</f>
        <v>232923.2</v>
      </c>
      <c r="K6" s="117">
        <f>SUM(K7:K12)</f>
        <v>305536.6</v>
      </c>
      <c r="L6" s="117">
        <f>SUM(L7:L12)</f>
        <v>294922.9</v>
      </c>
      <c r="M6" s="10" t="s">
        <v>16</v>
      </c>
    </row>
    <row r="7" s="81" customFormat="1" ht="130.5" customHeight="1" spans="1:13">
      <c r="A7" s="95" t="s">
        <v>17</v>
      </c>
      <c r="B7" s="96" t="s">
        <v>18</v>
      </c>
      <c r="C7" s="97" t="s">
        <v>19</v>
      </c>
      <c r="D7" s="98" t="s">
        <v>20</v>
      </c>
      <c r="E7" s="98" t="s">
        <v>21</v>
      </c>
      <c r="F7" s="118">
        <f>16677.7+41780+J7</f>
        <v>76457.7</v>
      </c>
      <c r="G7" s="118"/>
      <c r="H7" s="118"/>
      <c r="I7" s="118"/>
      <c r="J7" s="118">
        <v>18000</v>
      </c>
      <c r="K7" s="118"/>
      <c r="L7" s="118"/>
      <c r="M7" s="126" t="s">
        <v>22</v>
      </c>
    </row>
    <row r="8" s="81" customFormat="1" ht="80.25" customHeight="1" spans="1:13">
      <c r="A8" s="95" t="s">
        <v>23</v>
      </c>
      <c r="B8" s="96" t="s">
        <v>24</v>
      </c>
      <c r="C8" s="97" t="s">
        <v>19</v>
      </c>
      <c r="D8" s="98" t="s">
        <v>25</v>
      </c>
      <c r="E8" s="98" t="s">
        <v>26</v>
      </c>
      <c r="F8" s="118">
        <f>81554.9+J8+K8</f>
        <v>247911.5</v>
      </c>
      <c r="G8" s="118"/>
      <c r="H8" s="118"/>
      <c r="I8" s="118">
        <v>31057.6</v>
      </c>
      <c r="J8" s="118">
        <v>148356.6</v>
      </c>
      <c r="K8" s="118">
        <v>18000</v>
      </c>
      <c r="L8" s="118"/>
      <c r="M8" s="126" t="s">
        <v>27</v>
      </c>
    </row>
    <row r="9" s="81" customFormat="1" ht="64.5" customHeight="1" spans="1:13">
      <c r="A9" s="95" t="s">
        <v>28</v>
      </c>
      <c r="B9" s="97" t="s">
        <v>29</v>
      </c>
      <c r="C9" s="97" t="s">
        <v>19</v>
      </c>
      <c r="D9" s="98" t="s">
        <v>30</v>
      </c>
      <c r="E9" s="98" t="s">
        <v>31</v>
      </c>
      <c r="F9" s="118">
        <f>J9+K9+L9</f>
        <v>262875.7</v>
      </c>
      <c r="G9" s="118"/>
      <c r="H9" s="118"/>
      <c r="I9" s="118"/>
      <c r="J9" s="118">
        <v>24566.6</v>
      </c>
      <c r="K9" s="118">
        <v>220309.1</v>
      </c>
      <c r="L9" s="118">
        <v>18000</v>
      </c>
      <c r="M9" s="126" t="s">
        <v>32</v>
      </c>
    </row>
    <row r="10" s="81" customFormat="1" ht="66" customHeight="1" spans="1:13">
      <c r="A10" s="95" t="s">
        <v>33</v>
      </c>
      <c r="B10" s="96" t="s">
        <v>34</v>
      </c>
      <c r="C10" s="97" t="s">
        <v>19</v>
      </c>
      <c r="D10" s="98" t="s">
        <v>35</v>
      </c>
      <c r="E10" s="98" t="s">
        <v>36</v>
      </c>
      <c r="F10" s="118">
        <f>K10+L10+18000</f>
        <v>252922.9</v>
      </c>
      <c r="G10" s="118"/>
      <c r="H10" s="118"/>
      <c r="I10" s="118"/>
      <c r="J10" s="118"/>
      <c r="K10" s="118">
        <v>25227.5</v>
      </c>
      <c r="L10" s="118">
        <v>209695.4</v>
      </c>
      <c r="M10" s="126" t="s">
        <v>37</v>
      </c>
    </row>
    <row r="11" s="81" customFormat="1" ht="63.75" customHeight="1" spans="1:13">
      <c r="A11" s="95" t="s">
        <v>38</v>
      </c>
      <c r="B11" s="96" t="s">
        <v>39</v>
      </c>
      <c r="C11" s="97" t="s">
        <v>19</v>
      </c>
      <c r="D11" s="98" t="s">
        <v>40</v>
      </c>
      <c r="E11" s="98" t="s">
        <v>41</v>
      </c>
      <c r="F11" s="118">
        <v>245378.9</v>
      </c>
      <c r="G11" s="118"/>
      <c r="H11" s="118"/>
      <c r="I11" s="118"/>
      <c r="J11" s="118"/>
      <c r="K11" s="118"/>
      <c r="L11" s="118">
        <v>25227.5</v>
      </c>
      <c r="M11" s="126" t="s">
        <v>42</v>
      </c>
    </row>
    <row r="12" s="81" customFormat="1" ht="297" customHeight="1" spans="1:13">
      <c r="A12" s="99" t="s">
        <v>43</v>
      </c>
      <c r="B12" s="100" t="s">
        <v>44</v>
      </c>
      <c r="C12" s="101" t="s">
        <v>19</v>
      </c>
      <c r="D12" s="102" t="s">
        <v>45</v>
      </c>
      <c r="E12" s="102" t="s">
        <v>31</v>
      </c>
      <c r="F12" s="119">
        <f>J12+K12+L12</f>
        <v>126000</v>
      </c>
      <c r="G12" s="118"/>
      <c r="H12" s="118"/>
      <c r="I12" s="118"/>
      <c r="J12" s="119">
        <v>42000</v>
      </c>
      <c r="K12" s="119">
        <v>42000</v>
      </c>
      <c r="L12" s="119">
        <v>42000</v>
      </c>
      <c r="M12" s="127" t="s">
        <v>46</v>
      </c>
    </row>
    <row r="13" s="81" customFormat="1" ht="198.75" customHeight="1" spans="1:13">
      <c r="A13" s="103"/>
      <c r="B13" s="104"/>
      <c r="C13" s="105"/>
      <c r="D13" s="106"/>
      <c r="E13" s="106"/>
      <c r="F13" s="120"/>
      <c r="G13" s="118"/>
      <c r="H13" s="118"/>
      <c r="I13" s="118"/>
      <c r="J13" s="120"/>
      <c r="K13" s="120"/>
      <c r="L13" s="120"/>
      <c r="M13" s="127" t="s">
        <v>47</v>
      </c>
    </row>
    <row r="14" ht="52.5" customHeight="1" spans="1:13">
      <c r="A14" s="107" t="s">
        <v>48</v>
      </c>
      <c r="B14" s="107"/>
      <c r="C14" s="107"/>
      <c r="D14" s="107"/>
      <c r="E14" s="107"/>
      <c r="F14" s="117"/>
      <c r="G14" s="117"/>
      <c r="H14" s="117"/>
      <c r="I14" s="117">
        <f>SUM(I15:I15)</f>
        <v>0</v>
      </c>
      <c r="J14" s="117">
        <f>SUM(J15:J20)</f>
        <v>183319.7</v>
      </c>
      <c r="K14" s="117">
        <f>SUM(K15:K20)</f>
        <v>160974.3</v>
      </c>
      <c r="L14" s="117">
        <f t="shared" ref="L14" si="0">SUM(L15:L20)</f>
        <v>162796.2</v>
      </c>
      <c r="M14" s="10" t="s">
        <v>49</v>
      </c>
    </row>
    <row r="15" s="82" customFormat="1" ht="162" customHeight="1" spans="1:13">
      <c r="A15" s="108" t="s">
        <v>50</v>
      </c>
      <c r="B15" s="109" t="s">
        <v>51</v>
      </c>
      <c r="C15" s="97" t="s">
        <v>19</v>
      </c>
      <c r="D15" s="98" t="s">
        <v>52</v>
      </c>
      <c r="E15" s="98" t="s">
        <v>53</v>
      </c>
      <c r="F15" s="121">
        <v>72386.8</v>
      </c>
      <c r="G15" s="121"/>
      <c r="H15" s="121"/>
      <c r="I15" s="123"/>
      <c r="J15" s="123">
        <v>25652.2</v>
      </c>
      <c r="K15" s="123"/>
      <c r="L15" s="123"/>
      <c r="M15" s="128" t="s">
        <v>54</v>
      </c>
    </row>
    <row r="16" s="82" customFormat="1" ht="195" customHeight="1" spans="1:13">
      <c r="A16" s="108" t="s">
        <v>55</v>
      </c>
      <c r="B16" s="109" t="s">
        <v>56</v>
      </c>
      <c r="C16" s="97" t="s">
        <v>19</v>
      </c>
      <c r="D16" s="98" t="s">
        <v>57</v>
      </c>
      <c r="E16" s="98" t="s">
        <v>58</v>
      </c>
      <c r="F16" s="121">
        <f>J16+K16+71346.7</f>
        <v>215486.8</v>
      </c>
      <c r="G16" s="121"/>
      <c r="H16" s="121"/>
      <c r="I16" s="123"/>
      <c r="J16" s="123">
        <v>83046.3</v>
      </c>
      <c r="K16" s="123">
        <v>61093.8</v>
      </c>
      <c r="L16" s="123"/>
      <c r="M16" s="128" t="s">
        <v>59</v>
      </c>
    </row>
    <row r="17" s="82" customFormat="1" ht="158.25" customHeight="1" spans="1:13">
      <c r="A17" s="108" t="s">
        <v>60</v>
      </c>
      <c r="B17" s="109" t="s">
        <v>61</v>
      </c>
      <c r="C17" s="97" t="s">
        <v>19</v>
      </c>
      <c r="D17" s="98" t="s">
        <v>57</v>
      </c>
      <c r="E17" s="98" t="s">
        <v>58</v>
      </c>
      <c r="F17" s="121">
        <f>J17+K17+65125</f>
        <v>213974.5</v>
      </c>
      <c r="G17" s="121"/>
      <c r="H17" s="121"/>
      <c r="I17" s="123">
        <v>65125</v>
      </c>
      <c r="J17" s="123">
        <f>74621.2</f>
        <v>74621.2</v>
      </c>
      <c r="K17" s="123">
        <v>74228.3</v>
      </c>
      <c r="L17" s="123"/>
      <c r="M17" s="128" t="s">
        <v>62</v>
      </c>
    </row>
    <row r="18" s="82" customFormat="1" ht="184.5" customHeight="1" spans="1:13">
      <c r="A18" s="108" t="s">
        <v>63</v>
      </c>
      <c r="B18" s="109" t="s">
        <v>64</v>
      </c>
      <c r="C18" s="97" t="s">
        <v>19</v>
      </c>
      <c r="D18" s="98" t="s">
        <v>65</v>
      </c>
      <c r="E18" s="98" t="s">
        <v>36</v>
      </c>
      <c r="F18" s="121">
        <f>L18+K18+25652.2</f>
        <v>76956.6</v>
      </c>
      <c r="G18" s="121"/>
      <c r="H18" s="121"/>
      <c r="I18" s="123"/>
      <c r="J18" s="123"/>
      <c r="K18" s="123">
        <v>25652.2</v>
      </c>
      <c r="L18" s="123">
        <v>25652.2</v>
      </c>
      <c r="M18" s="128" t="s">
        <v>66</v>
      </c>
    </row>
    <row r="19" s="82" customFormat="1" ht="131.25" customHeight="1" spans="1:13">
      <c r="A19" s="108" t="s">
        <v>67</v>
      </c>
      <c r="B19" s="109" t="s">
        <v>68</v>
      </c>
      <c r="C19" s="97" t="s">
        <v>19</v>
      </c>
      <c r="D19" s="98" t="s">
        <v>69</v>
      </c>
      <c r="E19" s="98" t="s">
        <v>41</v>
      </c>
      <c r="F19" s="121">
        <f>L19</f>
        <v>65567.7</v>
      </c>
      <c r="G19" s="121"/>
      <c r="H19" s="121"/>
      <c r="I19" s="123"/>
      <c r="J19" s="123"/>
      <c r="K19" s="123"/>
      <c r="L19" s="123">
        <v>65567.7</v>
      </c>
      <c r="M19" s="128" t="s">
        <v>70</v>
      </c>
    </row>
    <row r="20" s="82" customFormat="1" ht="145.5" customHeight="1" spans="1:13">
      <c r="A20" s="108" t="s">
        <v>71</v>
      </c>
      <c r="B20" s="109" t="s">
        <v>72</v>
      </c>
      <c r="C20" s="97" t="s">
        <v>19</v>
      </c>
      <c r="D20" s="98" t="s">
        <v>69</v>
      </c>
      <c r="E20" s="98" t="s">
        <v>41</v>
      </c>
      <c r="F20" s="121">
        <f>L20</f>
        <v>71576.3</v>
      </c>
      <c r="G20" s="121"/>
      <c r="H20" s="121"/>
      <c r="I20" s="123"/>
      <c r="J20" s="123"/>
      <c r="K20" s="123"/>
      <c r="L20" s="123">
        <f>71576.3</f>
        <v>71576.3</v>
      </c>
      <c r="M20" s="128" t="s">
        <v>73</v>
      </c>
    </row>
    <row r="21" s="81" customFormat="1" ht="41.25" customHeight="1" spans="1:13">
      <c r="A21" s="93" t="s">
        <v>74</v>
      </c>
      <c r="B21" s="94"/>
      <c r="C21" s="94"/>
      <c r="D21" s="94"/>
      <c r="E21" s="116"/>
      <c r="F21" s="121"/>
      <c r="G21" s="122"/>
      <c r="H21" s="122"/>
      <c r="I21" s="122" t="e">
        <f>SUM(#REF!)</f>
        <v>#REF!</v>
      </c>
      <c r="J21" s="122">
        <f>SUM(J22:J24)</f>
        <v>49236.2</v>
      </c>
      <c r="K21" s="122">
        <f>SUM(K22:K24)</f>
        <v>67733.9</v>
      </c>
      <c r="L21" s="122">
        <f>SUM(L22:L24)</f>
        <v>58842.1</v>
      </c>
      <c r="M21" s="129" t="s">
        <v>75</v>
      </c>
    </row>
    <row r="22" s="81" customFormat="1" ht="122.25" customHeight="1" spans="1:13">
      <c r="A22" s="109" t="s">
        <v>76</v>
      </c>
      <c r="B22" s="110" t="s">
        <v>77</v>
      </c>
      <c r="C22" s="97" t="s">
        <v>19</v>
      </c>
      <c r="D22" s="98" t="s">
        <v>52</v>
      </c>
      <c r="E22" s="98" t="s">
        <v>53</v>
      </c>
      <c r="F22" s="121">
        <v>102666.8</v>
      </c>
      <c r="G22" s="121"/>
      <c r="H22" s="121"/>
      <c r="I22" s="121"/>
      <c r="J22" s="121">
        <v>33041.5</v>
      </c>
      <c r="K22" s="121"/>
      <c r="L22" s="121"/>
      <c r="M22" s="130" t="s">
        <v>78</v>
      </c>
    </row>
    <row r="23" s="81" customFormat="1" ht="155.25" customHeight="1" spans="1:13">
      <c r="A23" s="109" t="s">
        <v>79</v>
      </c>
      <c r="B23" s="111" t="s">
        <v>80</v>
      </c>
      <c r="C23" s="97" t="s">
        <v>19</v>
      </c>
      <c r="D23" s="98" t="s">
        <v>25</v>
      </c>
      <c r="E23" s="98" t="s">
        <v>58</v>
      </c>
      <c r="F23" s="121">
        <f>J23+K23+15000</f>
        <v>47817.8</v>
      </c>
      <c r="G23" s="121"/>
      <c r="H23" s="121"/>
      <c r="I23" s="121"/>
      <c r="J23" s="121">
        <v>16194.7</v>
      </c>
      <c r="K23" s="121">
        <v>16623.1</v>
      </c>
      <c r="L23" s="121"/>
      <c r="M23" s="131" t="s">
        <v>81</v>
      </c>
    </row>
    <row r="24" s="81" customFormat="1" ht="118.5" customHeight="1" spans="1:13">
      <c r="A24" s="109" t="s">
        <v>82</v>
      </c>
      <c r="B24" s="110" t="s">
        <v>83</v>
      </c>
      <c r="C24" s="97" t="s">
        <v>19</v>
      </c>
      <c r="D24" s="98" t="s">
        <v>65</v>
      </c>
      <c r="E24" s="98" t="s">
        <v>36</v>
      </c>
      <c r="F24" s="121">
        <f>L24+K24+58842.2</f>
        <v>168795.1</v>
      </c>
      <c r="G24" s="121"/>
      <c r="H24" s="121"/>
      <c r="I24" s="121"/>
      <c r="J24" s="121"/>
      <c r="K24" s="121">
        <v>51110.8</v>
      </c>
      <c r="L24" s="121">
        <v>58842.1</v>
      </c>
      <c r="M24" s="130" t="s">
        <v>84</v>
      </c>
    </row>
    <row r="25" ht="23.25" customHeight="1" spans="1:13">
      <c r="A25" s="84" t="s">
        <v>85</v>
      </c>
      <c r="F25" s="85"/>
      <c r="G25" s="85"/>
      <c r="H25" s="85"/>
      <c r="I25" s="85"/>
      <c r="J25" s="85"/>
      <c r="K25" s="85"/>
      <c r="L25" s="85"/>
      <c r="M25" s="85"/>
    </row>
  </sheetData>
  <mergeCells count="26">
    <mergeCell ref="A2:M2"/>
    <mergeCell ref="D3:E3"/>
    <mergeCell ref="A5:E5"/>
    <mergeCell ref="A6:E6"/>
    <mergeCell ref="A14:E14"/>
    <mergeCell ref="A21:E21"/>
    <mergeCell ref="A3:A4"/>
    <mergeCell ref="A12:A13"/>
    <mergeCell ref="B3:B4"/>
    <mergeCell ref="B12:B13"/>
    <mergeCell ref="C3:C4"/>
    <mergeCell ref="C12:C13"/>
    <mergeCell ref="D12:D13"/>
    <mergeCell ref="E12:E13"/>
    <mergeCell ref="F3:F4"/>
    <mergeCell ref="F12:F13"/>
    <mergeCell ref="G3:G4"/>
    <mergeCell ref="H3:H4"/>
    <mergeCell ref="I3:I4"/>
    <mergeCell ref="J3:J4"/>
    <mergeCell ref="J12:J13"/>
    <mergeCell ref="K3:K4"/>
    <mergeCell ref="K12:K13"/>
    <mergeCell ref="L3:L4"/>
    <mergeCell ref="L12:L13"/>
    <mergeCell ref="M3:M4"/>
  </mergeCells>
  <pageMargins left="0.25" right="0.25" top="0.236111111111111" bottom="0.275" header="0.156944444444444" footer="0.156944444444444"/>
  <pageSetup paperSize="9" scale="62" fitToHeight="0" orientation="landscape" horizontalDpi="600"/>
  <headerFooter/>
  <rowBreaks count="2" manualBreakCount="2">
    <brk id="11" max="12" man="1"/>
    <brk id="13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3"/>
  <sheetViews>
    <sheetView view="pageBreakPreview" zoomScaleNormal="100" workbookViewId="0">
      <selection activeCell="A1" sqref="A1"/>
    </sheetView>
  </sheetViews>
  <sheetFormatPr defaultColWidth="14.6952380952381" defaultRowHeight="25.15" customHeight="1"/>
  <cols>
    <col min="1" max="1" width="8.32380952380952" style="30" customWidth="1"/>
    <col min="2" max="2" width="34.9333333333333" style="31" customWidth="1"/>
    <col min="3" max="3" width="15.5714285714286" style="31" customWidth="1"/>
    <col min="4" max="4" width="6.52380952380952" style="31" customWidth="1"/>
    <col min="5" max="5" width="7.01904761904762" style="31" customWidth="1"/>
    <col min="6" max="6" width="15.6666666666667" style="32" customWidth="1"/>
    <col min="7" max="7" width="14.2" style="33" hidden="1" customWidth="1"/>
    <col min="8" max="8" width="10.2857142857143" style="33" hidden="1" customWidth="1"/>
    <col min="9" max="9" width="14.3619047619048" style="33" hidden="1" customWidth="1"/>
    <col min="10" max="12" width="14.3619047619048" style="33" customWidth="1"/>
    <col min="13" max="13" width="123.266666666667" style="33" customWidth="1"/>
    <col min="14" max="14" width="15.1809523809524" style="34" customWidth="1"/>
    <col min="15" max="15" width="15.3428571428571" style="35" customWidth="1"/>
    <col min="16" max="16" width="21.0571428571429" style="36" customWidth="1"/>
    <col min="17" max="17" width="5.05714285714286" style="36" customWidth="1"/>
    <col min="18" max="18" width="17.952380952381" style="36" customWidth="1"/>
    <col min="19" max="19" width="10.2857142857143" style="36" customWidth="1"/>
    <col min="20" max="20" width="12.7333333333333" style="36" customWidth="1"/>
    <col min="21" max="21" width="10.447619047619" style="36" customWidth="1"/>
    <col min="22" max="22" width="16.647619047619" style="36" customWidth="1"/>
    <col min="23" max="23" width="12.8952380952381" style="36" customWidth="1"/>
    <col min="24" max="24" width="9.62857142857143" style="36" customWidth="1"/>
    <col min="25" max="25" width="5.05714285714286" style="36" customWidth="1"/>
    <col min="26" max="26" width="11.4285714285714" style="36" customWidth="1"/>
    <col min="27" max="27" width="14.5238095238095" style="36" customWidth="1"/>
    <col min="28" max="28" width="5.05714285714286" style="36" customWidth="1"/>
    <col min="29" max="29" width="18.7714285714286" style="36" customWidth="1"/>
    <col min="30" max="44" width="14.6952380952381" style="36" customWidth="1"/>
    <col min="45" max="45" width="48.8095238095238" style="36" customWidth="1"/>
    <col min="46" max="252" width="14.6952380952381" style="36" customWidth="1"/>
    <col min="253" max="16384" width="14.6952380952381" style="29"/>
  </cols>
  <sheetData>
    <row r="1" ht="54.75" customHeight="1" spans="8:13">
      <c r="H1" s="53"/>
      <c r="I1" s="53"/>
      <c r="J1" s="53"/>
      <c r="K1" s="53"/>
      <c r="L1" s="53"/>
      <c r="M1" s="70" t="s">
        <v>86</v>
      </c>
    </row>
    <row r="2" ht="60.75" customHeight="1" spans="1:13">
      <c r="A2" s="37" t="s">
        <v>87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ht="51.4" customHeight="1" spans="1:13">
      <c r="A3" s="38" t="s">
        <v>2</v>
      </c>
      <c r="B3" s="39" t="s">
        <v>88</v>
      </c>
      <c r="C3" s="39" t="s">
        <v>4</v>
      </c>
      <c r="D3" s="39" t="s">
        <v>5</v>
      </c>
      <c r="E3" s="39"/>
      <c r="F3" s="54" t="s">
        <v>89</v>
      </c>
      <c r="G3" s="55" t="s">
        <v>90</v>
      </c>
      <c r="H3" s="55" t="s">
        <v>91</v>
      </c>
      <c r="I3" s="55" t="s">
        <v>92</v>
      </c>
      <c r="J3" s="55" t="s">
        <v>93</v>
      </c>
      <c r="K3" s="55" t="s">
        <v>94</v>
      </c>
      <c r="L3" s="65" t="s">
        <v>95</v>
      </c>
      <c r="M3" s="71" t="s">
        <v>96</v>
      </c>
    </row>
    <row r="4" ht="27.75" customHeight="1" spans="1:13">
      <c r="A4" s="38"/>
      <c r="B4" s="39"/>
      <c r="C4" s="39"/>
      <c r="D4" s="39" t="s">
        <v>97</v>
      </c>
      <c r="E4" s="39" t="s">
        <v>98</v>
      </c>
      <c r="F4" s="56"/>
      <c r="G4" s="55"/>
      <c r="H4" s="55"/>
      <c r="I4" s="55"/>
      <c r="J4" s="55"/>
      <c r="K4" s="55"/>
      <c r="L4" s="66"/>
      <c r="M4" s="71"/>
    </row>
    <row r="5" s="28" customFormat="1" ht="47.25" customHeight="1" spans="1:22">
      <c r="A5" s="40" t="s">
        <v>99</v>
      </c>
      <c r="B5" s="41" t="s">
        <v>100</v>
      </c>
      <c r="C5" s="42"/>
      <c r="D5" s="42"/>
      <c r="E5" s="42"/>
      <c r="F5" s="57">
        <f t="shared" ref="F5:F7" si="0">J5+K5+L5</f>
        <v>78446.6</v>
      </c>
      <c r="G5" s="58"/>
      <c r="H5" s="59"/>
      <c r="I5" s="58" t="e">
        <f>I6+#REF!</f>
        <v>#REF!</v>
      </c>
      <c r="J5" s="59">
        <f t="shared" ref="J5:L5" si="1">J6</f>
        <v>25933.9</v>
      </c>
      <c r="K5" s="58">
        <f t="shared" si="1"/>
        <v>25934.2</v>
      </c>
      <c r="L5" s="59">
        <f t="shared" si="1"/>
        <v>26578.5</v>
      </c>
      <c r="M5" s="72" t="s">
        <v>101</v>
      </c>
      <c r="N5" s="73"/>
      <c r="O5" s="74"/>
      <c r="P5" s="75"/>
      <c r="Q5" s="75"/>
      <c r="R5" s="75"/>
      <c r="S5" s="75"/>
      <c r="T5" s="75"/>
      <c r="U5" s="75"/>
      <c r="V5" s="75"/>
    </row>
    <row r="6" s="28" customFormat="1" ht="73.5" customHeight="1" spans="1:22">
      <c r="A6" s="43" t="s">
        <v>102</v>
      </c>
      <c r="B6" s="44" t="s">
        <v>103</v>
      </c>
      <c r="C6" s="45"/>
      <c r="D6" s="45"/>
      <c r="E6" s="45"/>
      <c r="F6" s="60">
        <f t="shared" si="0"/>
        <v>78446.6</v>
      </c>
      <c r="G6" s="61"/>
      <c r="H6" s="62"/>
      <c r="I6" s="62" t="e">
        <f>I7+#REF!</f>
        <v>#REF!</v>
      </c>
      <c r="J6" s="62">
        <f t="shared" ref="J6:L6" si="2">J7</f>
        <v>25933.9</v>
      </c>
      <c r="K6" s="62">
        <f t="shared" si="2"/>
        <v>25934.2</v>
      </c>
      <c r="L6" s="62">
        <f t="shared" si="2"/>
        <v>26578.5</v>
      </c>
      <c r="M6" s="76" t="s">
        <v>104</v>
      </c>
      <c r="N6" s="73"/>
      <c r="O6" s="74"/>
      <c r="P6" s="75"/>
      <c r="Q6" s="75"/>
      <c r="R6" s="75"/>
      <c r="S6" s="75"/>
      <c r="T6" s="75"/>
      <c r="U6" s="75"/>
      <c r="V6" s="75"/>
    </row>
    <row r="7" s="28" customFormat="1" ht="326.25" customHeight="1" spans="1:22">
      <c r="A7" s="46" t="s">
        <v>105</v>
      </c>
      <c r="B7" s="47" t="s">
        <v>106</v>
      </c>
      <c r="C7" s="48" t="s">
        <v>19</v>
      </c>
      <c r="D7" s="49" t="s">
        <v>107</v>
      </c>
      <c r="E7" s="63" t="s">
        <v>31</v>
      </c>
      <c r="F7" s="64">
        <f t="shared" si="0"/>
        <v>78446.6</v>
      </c>
      <c r="G7" s="62"/>
      <c r="H7" s="62"/>
      <c r="I7" s="67">
        <v>13390.3</v>
      </c>
      <c r="J7" s="62">
        <v>25933.9</v>
      </c>
      <c r="K7" s="62">
        <v>25934.2</v>
      </c>
      <c r="L7" s="62">
        <v>26578.5</v>
      </c>
      <c r="M7" s="77" t="s">
        <v>108</v>
      </c>
      <c r="N7" s="73"/>
      <c r="O7" s="74"/>
      <c r="P7" s="74"/>
      <c r="Q7" s="75"/>
      <c r="R7" s="75"/>
      <c r="S7" s="75"/>
      <c r="T7" s="75"/>
      <c r="U7" s="75"/>
      <c r="V7" s="75"/>
    </row>
    <row r="8" s="29" customFormat="1" ht="45.75" customHeight="1" spans="1:22">
      <c r="A8" s="50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73"/>
      <c r="O8" s="78"/>
      <c r="P8" s="73"/>
      <c r="Q8" s="73"/>
      <c r="R8" s="73"/>
      <c r="S8" s="73"/>
      <c r="T8" s="73"/>
      <c r="U8" s="73"/>
      <c r="V8" s="73"/>
    </row>
    <row r="9" ht="57.4" customHeight="1" spans="1:13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</row>
    <row r="10" ht="26.25" customHeight="1" spans="9:13">
      <c r="I10" s="68"/>
      <c r="J10" s="68"/>
      <c r="K10" s="68"/>
      <c r="L10" s="68"/>
      <c r="M10" s="79"/>
    </row>
    <row r="11" ht="26.25" customHeight="1" spans="13:13">
      <c r="M11" s="79"/>
    </row>
    <row r="13" customHeight="1" spans="9:14">
      <c r="I13" s="69"/>
      <c r="J13" s="69"/>
      <c r="K13" s="69"/>
      <c r="L13" s="69"/>
      <c r="M13" s="69"/>
      <c r="N13" s="80"/>
    </row>
  </sheetData>
  <mergeCells count="17">
    <mergeCell ref="A2:M2"/>
    <mergeCell ref="D3:E3"/>
    <mergeCell ref="B5:E5"/>
    <mergeCell ref="B6:E6"/>
    <mergeCell ref="A8:M8"/>
    <mergeCell ref="A9:M9"/>
    <mergeCell ref="A3:A4"/>
    <mergeCell ref="B3:B4"/>
    <mergeCell ref="C3:C4"/>
    <mergeCell ref="F3:F4"/>
    <mergeCell ref="G3:G4"/>
    <mergeCell ref="H3:H4"/>
    <mergeCell ref="I3:I4"/>
    <mergeCell ref="J3:J4"/>
    <mergeCell ref="K3:K4"/>
    <mergeCell ref="L3:L4"/>
    <mergeCell ref="M3:M4"/>
  </mergeCells>
  <pageMargins left="0.196527777777778" right="0.196527777777778" top="0.275" bottom="0.275" header="0.156944444444444" footer="0.156944444444444"/>
  <pageSetup paperSize="9" scale="57" fitToHeight="0" orientation="landscape" useFirstPageNumber="1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view="pageBreakPreview" zoomScaleNormal="100" workbookViewId="0">
      <selection activeCell="A1" sqref="A1"/>
    </sheetView>
  </sheetViews>
  <sheetFormatPr defaultColWidth="12.8571428571429" defaultRowHeight="24.95" customHeight="1"/>
  <cols>
    <col min="1" max="1" width="7.14285714285714" style="1" customWidth="1"/>
    <col min="2" max="2" width="30.5714285714286" style="2" customWidth="1"/>
    <col min="3" max="3" width="13.7142857142857" style="2" customWidth="1"/>
    <col min="4" max="4" width="5.71428571428571" style="2" customWidth="1"/>
    <col min="5" max="5" width="6.14285714285714" style="2" customWidth="1"/>
    <col min="6" max="6" width="11.4285714285714" style="3" customWidth="1"/>
    <col min="7" max="7" width="11.4285714285714" style="4" customWidth="1"/>
    <col min="8" max="9" width="17.1428571428571" style="4" customWidth="1"/>
    <col min="10" max="10" width="107.857142857143" style="5" customWidth="1"/>
    <col min="11" max="25" width="12.8571428571429" style="6" customWidth="1"/>
    <col min="26" max="26" width="42.7142857142857" style="6" customWidth="1"/>
    <col min="27" max="16384" width="12.8571428571429" style="6"/>
  </cols>
  <sheetData>
    <row r="1" ht="52" customHeight="1" spans="7:10">
      <c r="G1" s="16"/>
      <c r="H1" s="16"/>
      <c r="I1" s="16"/>
      <c r="J1" s="23" t="s">
        <v>109</v>
      </c>
    </row>
    <row r="2" ht="67" customHeight="1" spans="1:10">
      <c r="A2" s="7" t="s">
        <v>110</v>
      </c>
      <c r="B2" s="7"/>
      <c r="C2" s="7"/>
      <c r="D2" s="7"/>
      <c r="E2" s="7"/>
      <c r="F2" s="7"/>
      <c r="G2" s="7"/>
      <c r="H2" s="7"/>
      <c r="I2" s="7"/>
      <c r="J2" s="7"/>
    </row>
    <row r="3" ht="51" customHeight="1" spans="1:10">
      <c r="A3" s="8" t="s">
        <v>2</v>
      </c>
      <c r="B3" s="9" t="s">
        <v>111</v>
      </c>
      <c r="C3" s="9" t="s">
        <v>4</v>
      </c>
      <c r="D3" s="9" t="s">
        <v>5</v>
      </c>
      <c r="E3" s="9"/>
      <c r="F3" s="17" t="s">
        <v>89</v>
      </c>
      <c r="G3" s="17" t="s">
        <v>93</v>
      </c>
      <c r="H3" s="17" t="s">
        <v>94</v>
      </c>
      <c r="I3" s="17" t="s">
        <v>95</v>
      </c>
      <c r="J3" s="24" t="s">
        <v>112</v>
      </c>
    </row>
    <row r="4" ht="32.25" customHeight="1" spans="1:10">
      <c r="A4" s="8"/>
      <c r="B4" s="9"/>
      <c r="C4" s="9"/>
      <c r="D4" s="9" t="s">
        <v>12</v>
      </c>
      <c r="E4" s="9" t="s">
        <v>13</v>
      </c>
      <c r="F4" s="17"/>
      <c r="G4" s="17"/>
      <c r="H4" s="17"/>
      <c r="I4" s="17"/>
      <c r="J4" s="24"/>
    </row>
    <row r="5" ht="36.75" customHeight="1" spans="1:10">
      <c r="A5" s="10" t="s">
        <v>113</v>
      </c>
      <c r="B5" s="10"/>
      <c r="C5" s="10"/>
      <c r="D5" s="10"/>
      <c r="E5" s="10"/>
      <c r="F5" s="10"/>
      <c r="G5" s="18">
        <f t="shared" ref="G5:I5" si="0">SUM(G6:G6)</f>
        <v>51835.7</v>
      </c>
      <c r="H5" s="18">
        <f t="shared" si="0"/>
        <v>51862</v>
      </c>
      <c r="I5" s="18">
        <f t="shared" si="0"/>
        <v>53282.9</v>
      </c>
      <c r="J5" s="25" t="s">
        <v>114</v>
      </c>
    </row>
    <row r="6" ht="312.75" customHeight="1" spans="1:10">
      <c r="A6" s="11" t="s">
        <v>115</v>
      </c>
      <c r="B6" s="12" t="s">
        <v>116</v>
      </c>
      <c r="C6" s="12" t="s">
        <v>19</v>
      </c>
      <c r="D6" s="13" t="s">
        <v>107</v>
      </c>
      <c r="E6" s="13" t="s">
        <v>31</v>
      </c>
      <c r="F6" s="19">
        <f>G6+H6+I6</f>
        <v>156980.6</v>
      </c>
      <c r="G6" s="20">
        <v>51835.7</v>
      </c>
      <c r="H6" s="20">
        <v>51862</v>
      </c>
      <c r="I6" s="20">
        <v>53282.9</v>
      </c>
      <c r="J6" s="26" t="s">
        <v>117</v>
      </c>
    </row>
    <row r="7" ht="162.75" customHeight="1" spans="1:10">
      <c r="A7" s="11"/>
      <c r="B7" s="12"/>
      <c r="C7" s="12"/>
      <c r="D7" s="13"/>
      <c r="E7" s="13"/>
      <c r="F7" s="19"/>
      <c r="G7" s="20"/>
      <c r="H7" s="20"/>
      <c r="I7" s="20"/>
      <c r="J7" s="26" t="s">
        <v>118</v>
      </c>
    </row>
    <row r="8" ht="12" customHeight="1" spans="1:10">
      <c r="A8" s="14"/>
      <c r="B8" s="15"/>
      <c r="C8" s="15"/>
      <c r="D8" s="15"/>
      <c r="E8" s="15"/>
      <c r="F8" s="21"/>
      <c r="G8" s="22"/>
      <c r="H8" s="22"/>
      <c r="I8" s="22"/>
      <c r="J8" s="27"/>
    </row>
    <row r="9" ht="27" customHeight="1" spans="1:10">
      <c r="A9" s="14" t="s">
        <v>85</v>
      </c>
      <c r="B9" s="14"/>
      <c r="C9" s="14"/>
      <c r="D9" s="14"/>
      <c r="E9" s="14"/>
      <c r="F9" s="14"/>
      <c r="G9" s="14"/>
      <c r="H9" s="14"/>
      <c r="I9" s="14"/>
      <c r="J9" s="14"/>
    </row>
    <row r="10" ht="63" customHeight="1"/>
    <row r="11" ht="63" customHeight="1"/>
    <row r="12" ht="63" customHeight="1"/>
    <row r="13" ht="63" customHeight="1"/>
    <row r="14" ht="63" customHeight="1"/>
    <row r="15" ht="63" customHeight="1"/>
    <row r="16" ht="63" customHeight="1"/>
  </sheetData>
  <mergeCells count="21">
    <mergeCell ref="A2:J2"/>
    <mergeCell ref="D3:E3"/>
    <mergeCell ref="A5:F5"/>
    <mergeCell ref="A9:J9"/>
    <mergeCell ref="A3:A4"/>
    <mergeCell ref="A6:A7"/>
    <mergeCell ref="B3:B4"/>
    <mergeCell ref="B6:B7"/>
    <mergeCell ref="C3:C4"/>
    <mergeCell ref="C6:C7"/>
    <mergeCell ref="D6:D7"/>
    <mergeCell ref="E6:E7"/>
    <mergeCell ref="F3:F4"/>
    <mergeCell ref="F6:F7"/>
    <mergeCell ref="G3:G4"/>
    <mergeCell ref="G6:G7"/>
    <mergeCell ref="H3:H4"/>
    <mergeCell ref="H6:H7"/>
    <mergeCell ref="I3:I4"/>
    <mergeCell ref="I6:I7"/>
    <mergeCell ref="J3:J4"/>
  </mergeCells>
  <pageMargins left="0.2" right="0.2" top="0.279861111111111" bottom="0.309722222222222" header="0.159722222222222" footer="0.159722222222222"/>
  <pageSetup paperSize="9" scale="6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Перечень ГРР</vt:lpstr>
      <vt:lpstr>Перечень мониторинг</vt:lpstr>
      <vt:lpstr>Перечень тематика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Головин Владимир Николаевич</dc:creator>
  <cp:lastModifiedBy>Павел Швачко</cp:lastModifiedBy>
  <cp:revision>4</cp:revision>
  <dcterms:created xsi:type="dcterms:W3CDTF">2004-09-13T12:02:00Z</dcterms:created>
  <cp:lastPrinted>2025-06-23T13:58:00Z</cp:lastPrinted>
  <dcterms:modified xsi:type="dcterms:W3CDTF">2026-01-30T09:35:23Z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1049-11.1.0.11704</vt:lpwstr>
  </property>
</Properties>
</file>